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nedrive\Data 21\Data 21\Prologic\2025-26\6) GST Data_Sept25\"/>
    </mc:Choice>
  </mc:AlternateContent>
  <bookViews>
    <workbookView xWindow="0" yWindow="0" windowWidth="6150" windowHeight="0" firstSheet="1" activeTab="1"/>
  </bookViews>
  <sheets>
    <sheet name="Point" sheetId="18" r:id="rId1"/>
    <sheet name="Summary" sheetId="1" r:id="rId2"/>
    <sheet name="b2b" sheetId="2" r:id="rId3"/>
    <sheet name="Exp" sheetId="3" r:id="rId4"/>
    <sheet name="CN" sheetId="8" r:id="rId5"/>
    <sheet name="Sheet1" sheetId="28" r:id="rId6"/>
    <sheet name="Adv" sheetId="5" r:id="rId7"/>
    <sheet name="ADAJ" sheetId="6" r:id="rId8"/>
    <sheet name="EIP" sheetId="22" r:id="rId9"/>
    <sheet name="HSN Vlookup" sheetId="15" state="hidden" r:id="rId10"/>
    <sheet name="HSN" sheetId="4" r:id="rId11"/>
    <sheet name="Doc details" sheetId="7" r:id="rId12"/>
    <sheet name="TB" sheetId="24" r:id="rId13"/>
    <sheet name="2B" sheetId="25" r:id="rId14"/>
    <sheet name="Books" sheetId="26" r:id="rId15"/>
  </sheets>
  <externalReferences>
    <externalReference r:id="rId16"/>
    <externalReference r:id="rId17"/>
  </externalReferences>
  <definedNames>
    <definedName name="_xlnm._FilterDatabase" localSheetId="13" hidden="1">'2B'!#REF!</definedName>
    <definedName name="_xlnm._FilterDatabase" localSheetId="7" hidden="1">ADAJ!$B$3:$K$13</definedName>
    <definedName name="_xlnm._FilterDatabase" localSheetId="6" hidden="1">Adv!$A$3:$K$24</definedName>
    <definedName name="_xlnm._FilterDatabase" localSheetId="2" hidden="1">b2b!$A$4:$Q$97</definedName>
    <definedName name="_xlnm._FilterDatabase" localSheetId="14" hidden="1">'2B'!$A$4:$Z$32</definedName>
    <definedName name="_xlnm._FilterDatabase" localSheetId="4" hidden="1">CN!$C$7:$Q$74</definedName>
    <definedName name="_xlnm._FilterDatabase" localSheetId="8" hidden="1">EIP!$A$92:$X$166</definedName>
    <definedName name="_xlnm._FilterDatabase" localSheetId="10" hidden="1">HSN!$A$4:$L$11</definedName>
    <definedName name="_xlnm._FilterDatabase" localSheetId="9" hidden="1">'HSN Vlookup'!$M$7:$P$9</definedName>
  </definedNames>
  <calcPr calcId="162913"/>
  <pivotCaches>
    <pivotCache cacheId="7" r:id="rId18"/>
    <pivotCache cacheId="11" r:id="rId19"/>
  </pivotCaches>
</workbook>
</file>

<file path=xl/calcChain.xml><?xml version="1.0" encoding="utf-8"?>
<calcChain xmlns="http://schemas.openxmlformats.org/spreadsheetml/2006/main">
  <c r="G6" i="4" l="1"/>
  <c r="G5" i="4"/>
  <c r="H5" i="4"/>
  <c r="M8" i="1"/>
  <c r="F9" i="1"/>
  <c r="D9" i="1"/>
  <c r="R76" i="8"/>
  <c r="S76" i="8" s="1"/>
  <c r="N76" i="8"/>
  <c r="L6" i="8"/>
  <c r="L3" i="8" s="1"/>
  <c r="R74" i="8"/>
  <c r="S74" i="8" s="1"/>
  <c r="R69" i="8"/>
  <c r="S69" i="8" s="1"/>
  <c r="R68" i="8"/>
  <c r="S68" i="8" s="1"/>
  <c r="R67" i="8"/>
  <c r="S67" i="8" s="1"/>
  <c r="R66" i="8"/>
  <c r="S66" i="8" s="1"/>
  <c r="R65" i="8"/>
  <c r="S65" i="8" s="1"/>
  <c r="R64" i="8"/>
  <c r="S64" i="8" s="1"/>
  <c r="R63" i="8"/>
  <c r="S63" i="8" s="1"/>
  <c r="R62" i="8"/>
  <c r="S62" i="8" s="1"/>
  <c r="R61" i="8"/>
  <c r="S61" i="8" s="1"/>
  <c r="R60" i="8"/>
  <c r="S60" i="8" s="1"/>
  <c r="R59" i="8"/>
  <c r="S59" i="8" s="1"/>
  <c r="R58" i="8"/>
  <c r="S58" i="8" s="1"/>
  <c r="R57" i="8"/>
  <c r="S57" i="8" s="1"/>
  <c r="R56" i="8"/>
  <c r="S56" i="8" s="1"/>
  <c r="R55" i="8"/>
  <c r="S55" i="8" s="1"/>
  <c r="R54" i="8"/>
  <c r="S54" i="8" s="1"/>
  <c r="R53" i="8"/>
  <c r="S53" i="8" s="1"/>
  <c r="R52" i="8"/>
  <c r="S52" i="8" s="1"/>
  <c r="R51" i="8"/>
  <c r="S51" i="8" s="1"/>
  <c r="R50" i="8"/>
  <c r="S50" i="8" s="1"/>
  <c r="R49" i="8"/>
  <c r="S49" i="8" s="1"/>
  <c r="R48" i="8"/>
  <c r="S48" i="8" s="1"/>
  <c r="R47" i="8"/>
  <c r="S47" i="8" s="1"/>
  <c r="R46" i="8"/>
  <c r="S46" i="8" s="1"/>
  <c r="R45" i="8"/>
  <c r="S45" i="8" s="1"/>
  <c r="R44" i="8"/>
  <c r="S44" i="8" s="1"/>
  <c r="R43" i="8"/>
  <c r="S43" i="8" s="1"/>
  <c r="R42" i="8"/>
  <c r="S42" i="8" s="1"/>
  <c r="R41" i="8"/>
  <c r="S41" i="8" s="1"/>
  <c r="R40" i="8"/>
  <c r="S40" i="8" s="1"/>
  <c r="R39" i="8"/>
  <c r="S39" i="8" s="1"/>
  <c r="R38" i="8"/>
  <c r="S38" i="8" s="1"/>
  <c r="R37" i="8"/>
  <c r="S37" i="8" s="1"/>
  <c r="R36" i="8"/>
  <c r="S36" i="8" s="1"/>
  <c r="R35" i="8"/>
  <c r="S35" i="8" s="1"/>
  <c r="R34" i="8"/>
  <c r="S34" i="8" s="1"/>
  <c r="R33" i="8"/>
  <c r="S33" i="8" s="1"/>
  <c r="R32" i="8"/>
  <c r="S32" i="8" s="1"/>
  <c r="R31" i="8"/>
  <c r="S31" i="8" s="1"/>
  <c r="R30" i="8"/>
  <c r="S30" i="8" s="1"/>
  <c r="R29" i="8"/>
  <c r="S29" i="8" s="1"/>
  <c r="R28" i="8"/>
  <c r="S28" i="8" s="1"/>
  <c r="R27" i="8"/>
  <c r="S27" i="8" s="1"/>
  <c r="R26" i="8"/>
  <c r="S26" i="8" s="1"/>
  <c r="R25" i="8"/>
  <c r="S25" i="8" s="1"/>
  <c r="R24" i="8"/>
  <c r="S24" i="8" s="1"/>
  <c r="R23" i="8"/>
  <c r="S23" i="8" s="1"/>
  <c r="R22" i="8"/>
  <c r="S22" i="8" s="1"/>
  <c r="R21" i="8"/>
  <c r="S21" i="8" s="1"/>
  <c r="R20" i="8"/>
  <c r="S20" i="8" s="1"/>
  <c r="R19" i="8"/>
  <c r="S19" i="8" s="1"/>
  <c r="R18" i="8"/>
  <c r="S18" i="8" s="1"/>
  <c r="R17" i="8"/>
  <c r="S17" i="8" s="1"/>
  <c r="R16" i="8"/>
  <c r="S16" i="8" s="1"/>
  <c r="R15" i="8"/>
  <c r="S15" i="8" s="1"/>
  <c r="R14" i="8"/>
  <c r="S14" i="8" s="1"/>
  <c r="R13" i="8"/>
  <c r="S13" i="8" s="1"/>
  <c r="R12" i="8"/>
  <c r="S12" i="8" s="1"/>
  <c r="R11" i="8"/>
  <c r="S11" i="8" s="1"/>
  <c r="R10" i="8"/>
  <c r="S10" i="8" s="1"/>
  <c r="R9" i="8"/>
  <c r="S9" i="8" s="1"/>
  <c r="R8" i="8"/>
  <c r="S8" i="8" s="1"/>
  <c r="F11" i="4" l="1"/>
  <c r="F10" i="4"/>
  <c r="F8" i="4"/>
  <c r="F7" i="4"/>
  <c r="F5" i="4"/>
  <c r="J3" i="4"/>
  <c r="I3" i="4"/>
  <c r="H3" i="4"/>
  <c r="F25" i="1" s="1"/>
  <c r="G3" i="4"/>
  <c r="J5" i="4"/>
  <c r="I5" i="4"/>
  <c r="L6" i="4"/>
  <c r="K11" i="4"/>
  <c r="L11" i="4" s="1"/>
  <c r="K9" i="4"/>
  <c r="L9" i="4" s="1"/>
  <c r="K10" i="4"/>
  <c r="L10" i="4" s="1"/>
  <c r="F6" i="4"/>
  <c r="K8" i="4"/>
  <c r="M8" i="4" s="1"/>
  <c r="K7" i="4"/>
  <c r="L7" i="4" s="1"/>
  <c r="F3" i="4" l="1"/>
  <c r="L8" i="4"/>
  <c r="K5" i="4"/>
  <c r="O8" i="4"/>
  <c r="N8" i="4"/>
  <c r="D69" i="24"/>
  <c r="M5" i="4" l="1"/>
  <c r="O5" i="4" s="1"/>
  <c r="L5" i="4"/>
  <c r="K3" i="4"/>
  <c r="X166" i="22"/>
  <c r="X165" i="22"/>
  <c r="X164" i="22"/>
  <c r="X163" i="22"/>
  <c r="X162" i="22"/>
  <c r="X161" i="22"/>
  <c r="X160" i="22"/>
  <c r="X159" i="22"/>
  <c r="X158" i="22"/>
  <c r="X157" i="22"/>
  <c r="X156" i="22"/>
  <c r="X155" i="22"/>
  <c r="X154" i="22"/>
  <c r="X153" i="22"/>
  <c r="X152" i="22"/>
  <c r="X151" i="22"/>
  <c r="X150" i="22"/>
  <c r="X149" i="22"/>
  <c r="X148" i="22"/>
  <c r="X147" i="22"/>
  <c r="X146" i="22"/>
  <c r="X145" i="22"/>
  <c r="X144" i="22"/>
  <c r="X143" i="22"/>
  <c r="X142" i="22"/>
  <c r="X141" i="22"/>
  <c r="X140" i="22"/>
  <c r="X139" i="22"/>
  <c r="X138" i="22"/>
  <c r="X137" i="22"/>
  <c r="X136" i="22"/>
  <c r="X135" i="22"/>
  <c r="X134" i="22"/>
  <c r="X133" i="22"/>
  <c r="X132" i="22"/>
  <c r="X131" i="22"/>
  <c r="X130" i="22"/>
  <c r="X129" i="22"/>
  <c r="X128" i="22"/>
  <c r="X127" i="22"/>
  <c r="X126" i="22"/>
  <c r="X125" i="22"/>
  <c r="X124" i="22"/>
  <c r="X123" i="22"/>
  <c r="X122" i="22"/>
  <c r="X121" i="22"/>
  <c r="X120" i="22"/>
  <c r="X119" i="22"/>
  <c r="X118" i="22"/>
  <c r="X117" i="22"/>
  <c r="X116" i="22"/>
  <c r="X115" i="22"/>
  <c r="X114" i="22"/>
  <c r="X113" i="22"/>
  <c r="X112" i="22"/>
  <c r="X111" i="22"/>
  <c r="X110" i="22"/>
  <c r="X109" i="22"/>
  <c r="X108" i="22"/>
  <c r="X107" i="22"/>
  <c r="X106" i="22"/>
  <c r="X105" i="22"/>
  <c r="X104" i="22"/>
  <c r="X103" i="22"/>
  <c r="X102" i="22"/>
  <c r="X101" i="22"/>
  <c r="X100" i="22"/>
  <c r="X99" i="22"/>
  <c r="X98" i="22"/>
  <c r="X97" i="22"/>
  <c r="X96" i="22"/>
  <c r="N80" i="8"/>
  <c r="N79" i="8"/>
  <c r="L90" i="2"/>
  <c r="L89" i="2"/>
  <c r="B3" i="3"/>
  <c r="D3" i="3"/>
  <c r="I3" i="3"/>
  <c r="O14" i="8"/>
  <c r="P14" i="8" s="1"/>
  <c r="O13" i="8"/>
  <c r="P13" i="8" s="1"/>
  <c r="O15" i="8"/>
  <c r="P15" i="8" s="1"/>
  <c r="O12" i="8"/>
  <c r="P12" i="8" s="1"/>
  <c r="N35" i="8"/>
  <c r="N23" i="8"/>
  <c r="N22" i="8"/>
  <c r="N19" i="8"/>
  <c r="N18" i="8"/>
  <c r="N17" i="8"/>
  <c r="N16" i="8"/>
  <c r="N69" i="8"/>
  <c r="N58" i="8"/>
  <c r="N57" i="8"/>
  <c r="N67" i="8"/>
  <c r="N56" i="8"/>
  <c r="N55" i="8"/>
  <c r="N54" i="8"/>
  <c r="N68" i="8"/>
  <c r="N65" i="8"/>
  <c r="N53" i="8"/>
  <c r="N52" i="8"/>
  <c r="N74" i="8"/>
  <c r="N73" i="8"/>
  <c r="N66" i="8"/>
  <c r="N64" i="8"/>
  <c r="N51" i="8"/>
  <c r="N50" i="8"/>
  <c r="N49" i="8"/>
  <c r="N48" i="8"/>
  <c r="N62" i="8"/>
  <c r="N47" i="8"/>
  <c r="N46" i="8"/>
  <c r="N45" i="8"/>
  <c r="N37" i="8"/>
  <c r="N36" i="8"/>
  <c r="N72" i="8"/>
  <c r="N44" i="8"/>
  <c r="N63" i="8"/>
  <c r="N43" i="8"/>
  <c r="N42" i="8"/>
  <c r="N41" i="8"/>
  <c r="N26" i="8"/>
  <c r="N25" i="8"/>
  <c r="N70" i="8"/>
  <c r="N61" i="8"/>
  <c r="N60" i="8"/>
  <c r="N27" i="8"/>
  <c r="N30" i="8"/>
  <c r="N29" i="8"/>
  <c r="N28" i="8"/>
  <c r="N9" i="8"/>
  <c r="N8" i="8"/>
  <c r="N31" i="8"/>
  <c r="N32" i="8"/>
  <c r="N21" i="8"/>
  <c r="N20" i="8"/>
  <c r="N40" i="8"/>
  <c r="N34" i="8"/>
  <c r="N33" i="8"/>
  <c r="N39" i="8"/>
  <c r="N38" i="8"/>
  <c r="N11" i="8"/>
  <c r="N10" i="8"/>
  <c r="N59" i="8"/>
  <c r="N24" i="8"/>
  <c r="M1" i="22"/>
  <c r="N64" i="24"/>
  <c r="M64" i="24"/>
  <c r="L64" i="24"/>
  <c r="N63" i="24"/>
  <c r="M63" i="24"/>
  <c r="L63" i="24"/>
  <c r="C69" i="24"/>
  <c r="K64" i="24" s="1"/>
  <c r="F69" i="24"/>
  <c r="E69" i="24"/>
  <c r="K63" i="24"/>
  <c r="K65" i="24" s="1"/>
  <c r="F2" i="6"/>
  <c r="N5" i="4" l="1"/>
  <c r="N6" i="8"/>
  <c r="L65" i="24"/>
  <c r="N65" i="24"/>
  <c r="M65" i="24"/>
  <c r="H2" i="5"/>
  <c r="I2" i="5"/>
  <c r="G2" i="5"/>
  <c r="F2" i="5"/>
  <c r="E2" i="5"/>
  <c r="J2" i="5"/>
  <c r="K3" i="2" l="1"/>
  <c r="O3" i="2"/>
  <c r="N3" i="2"/>
  <c r="M3" i="2"/>
  <c r="L3" i="2"/>
  <c r="P3" i="2"/>
  <c r="E3" i="2"/>
  <c r="C3" i="2"/>
  <c r="O87" i="2"/>
  <c r="O55" i="2"/>
  <c r="N55" i="2"/>
  <c r="N36" i="2"/>
  <c r="N26" i="2"/>
  <c r="M70" i="2"/>
  <c r="M42" i="2"/>
  <c r="L91" i="2"/>
  <c r="M91" i="2" s="1"/>
  <c r="L88" i="2"/>
  <c r="M88" i="2" s="1"/>
  <c r="L87" i="2"/>
  <c r="N87" i="2" s="1"/>
  <c r="L86" i="2"/>
  <c r="M86" i="2" s="1"/>
  <c r="L85" i="2"/>
  <c r="M85" i="2" s="1"/>
  <c r="L84" i="2"/>
  <c r="N84" i="2" s="1"/>
  <c r="L83" i="2"/>
  <c r="M83" i="2" s="1"/>
  <c r="L82" i="2"/>
  <c r="M82" i="2" s="1"/>
  <c r="L81" i="2"/>
  <c r="M81" i="2" s="1"/>
  <c r="L80" i="2"/>
  <c r="M80" i="2" s="1"/>
  <c r="L79" i="2"/>
  <c r="M79" i="2" s="1"/>
  <c r="L78" i="2"/>
  <c r="M78" i="2" s="1"/>
  <c r="L77" i="2"/>
  <c r="M77" i="2" s="1"/>
  <c r="L76" i="2"/>
  <c r="M76" i="2" s="1"/>
  <c r="L75" i="2"/>
  <c r="M75" i="2" s="1"/>
  <c r="L74" i="2"/>
  <c r="O74" i="2" s="1"/>
  <c r="L73" i="2"/>
  <c r="M73" i="2" s="1"/>
  <c r="L72" i="2"/>
  <c r="M72" i="2" s="1"/>
  <c r="L71" i="2"/>
  <c r="M71" i="2" s="1"/>
  <c r="L70" i="2"/>
  <c r="L69" i="2"/>
  <c r="M69" i="2" s="1"/>
  <c r="L68" i="2"/>
  <c r="M68" i="2" s="1"/>
  <c r="L67" i="2"/>
  <c r="M67" i="2" s="1"/>
  <c r="L66" i="2"/>
  <c r="M66" i="2" s="1"/>
  <c r="L65" i="2"/>
  <c r="N65" i="2" s="1"/>
  <c r="L64" i="2"/>
  <c r="M64" i="2" s="1"/>
  <c r="L63" i="2"/>
  <c r="M63" i="2" s="1"/>
  <c r="L62" i="2"/>
  <c r="M62" i="2" s="1"/>
  <c r="L61" i="2"/>
  <c r="M61" i="2" s="1"/>
  <c r="L60" i="2"/>
  <c r="M60" i="2" s="1"/>
  <c r="L59" i="2"/>
  <c r="O59" i="2" s="1"/>
  <c r="L58" i="2"/>
  <c r="O58" i="2" s="1"/>
  <c r="L57" i="2"/>
  <c r="M57" i="2" s="1"/>
  <c r="L56" i="2"/>
  <c r="M56" i="2" s="1"/>
  <c r="L55" i="2"/>
  <c r="L54" i="2"/>
  <c r="M54" i="2" s="1"/>
  <c r="L53" i="2"/>
  <c r="M53" i="2" s="1"/>
  <c r="L52" i="2"/>
  <c r="M52" i="2" s="1"/>
  <c r="L51" i="2"/>
  <c r="M51" i="2" s="1"/>
  <c r="L50" i="2"/>
  <c r="M50" i="2" s="1"/>
  <c r="L49" i="2"/>
  <c r="M49" i="2" s="1"/>
  <c r="L48" i="2"/>
  <c r="M48" i="2" s="1"/>
  <c r="L47" i="2"/>
  <c r="M47" i="2" s="1"/>
  <c r="L46" i="2"/>
  <c r="M46" i="2" s="1"/>
  <c r="L45" i="2"/>
  <c r="M45" i="2" s="1"/>
  <c r="L44" i="2"/>
  <c r="M44" i="2" s="1"/>
  <c r="L43" i="2"/>
  <c r="M43" i="2" s="1"/>
  <c r="L42" i="2"/>
  <c r="L41" i="2"/>
  <c r="M41" i="2" s="1"/>
  <c r="L40" i="2"/>
  <c r="M40" i="2" s="1"/>
  <c r="L39" i="2"/>
  <c r="M39" i="2" s="1"/>
  <c r="L38" i="2"/>
  <c r="M38" i="2" s="1"/>
  <c r="L37" i="2"/>
  <c r="M37" i="2" s="1"/>
  <c r="L36" i="2"/>
  <c r="O36" i="2" s="1"/>
  <c r="L35" i="2"/>
  <c r="M35" i="2" s="1"/>
  <c r="L34" i="2"/>
  <c r="M34" i="2" s="1"/>
  <c r="L33" i="2"/>
  <c r="O33" i="2" s="1"/>
  <c r="L32" i="2"/>
  <c r="N32" i="2" s="1"/>
  <c r="L31" i="2"/>
  <c r="M31" i="2" s="1"/>
  <c r="L30" i="2"/>
  <c r="M30" i="2" s="1"/>
  <c r="L29" i="2"/>
  <c r="M29" i="2" s="1"/>
  <c r="L28" i="2"/>
  <c r="O28" i="2" s="1"/>
  <c r="L27" i="2"/>
  <c r="M27" i="2" s="1"/>
  <c r="L26" i="2"/>
  <c r="O26" i="2" s="1"/>
  <c r="L25" i="2"/>
  <c r="M25" i="2" s="1"/>
  <c r="L24" i="2"/>
  <c r="M24" i="2" s="1"/>
  <c r="L23" i="2"/>
  <c r="M23" i="2" s="1"/>
  <c r="L22" i="2"/>
  <c r="M22" i="2" s="1"/>
  <c r="L21" i="2"/>
  <c r="M21" i="2" s="1"/>
  <c r="L20" i="2"/>
  <c r="O20" i="2" s="1"/>
  <c r="L19" i="2"/>
  <c r="N19" i="2" s="1"/>
  <c r="L18" i="2"/>
  <c r="M18" i="2" s="1"/>
  <c r="L17" i="2"/>
  <c r="M17" i="2" s="1"/>
  <c r="L16" i="2"/>
  <c r="M16" i="2" s="1"/>
  <c r="L15" i="2"/>
  <c r="M15" i="2" s="1"/>
  <c r="L14" i="2"/>
  <c r="M14" i="2" s="1"/>
  <c r="L13" i="2"/>
  <c r="M13" i="2" s="1"/>
  <c r="L12" i="2"/>
  <c r="M12" i="2" s="1"/>
  <c r="L11" i="2"/>
  <c r="M11" i="2" s="1"/>
  <c r="L10" i="2"/>
  <c r="M10" i="2" s="1"/>
  <c r="L9" i="2"/>
  <c r="M9" i="2" s="1"/>
  <c r="L8" i="2"/>
  <c r="O8" i="2" s="1"/>
  <c r="L7" i="2"/>
  <c r="M7" i="2" s="1"/>
  <c r="L6" i="2"/>
  <c r="M6" i="2" s="1"/>
  <c r="L5" i="2"/>
  <c r="M5" i="2" s="1"/>
  <c r="O65" i="2" l="1"/>
  <c r="N8" i="2"/>
  <c r="N28" i="2"/>
  <c r="N74" i="2"/>
  <c r="N58" i="2"/>
  <c r="O19" i="2"/>
  <c r="O32" i="2"/>
  <c r="O84" i="2"/>
  <c r="N20" i="2"/>
  <c r="N33" i="2"/>
  <c r="N59" i="2"/>
  <c r="M170" i="22"/>
  <c r="J201" i="22"/>
  <c r="M201" i="22"/>
  <c r="P1" i="22"/>
  <c r="O1" i="22"/>
  <c r="N1" i="22"/>
  <c r="F1" i="22"/>
  <c r="M78" i="8"/>
  <c r="M6" i="8"/>
  <c r="M38" i="26" l="1"/>
  <c r="F57" i="1" l="1"/>
  <c r="D8" i="1" l="1"/>
  <c r="N36" i="26"/>
  <c r="N44" i="26" s="1"/>
  <c r="M36" i="26"/>
  <c r="O39" i="26"/>
  <c r="N39" i="26"/>
  <c r="L39" i="26"/>
  <c r="L37" i="26"/>
  <c r="L36" i="26"/>
  <c r="O46" i="26"/>
  <c r="N46" i="26"/>
  <c r="M46" i="26"/>
  <c r="L46" i="26"/>
  <c r="L45" i="26"/>
  <c r="O44" i="26"/>
  <c r="M39" i="26"/>
  <c r="O38" i="26"/>
  <c r="O47" i="26" s="1"/>
  <c r="H30" i="1" s="1"/>
  <c r="N38" i="26"/>
  <c r="N47" i="26" s="1"/>
  <c r="G30" i="1" s="1"/>
  <c r="O37" i="26"/>
  <c r="O45" i="26" s="1"/>
  <c r="N37" i="26"/>
  <c r="N45" i="26" s="1"/>
  <c r="M37" i="26"/>
  <c r="M45" i="26" s="1"/>
  <c r="O36" i="26"/>
  <c r="L44" i="26"/>
  <c r="O34" i="26"/>
  <c r="N34" i="26"/>
  <c r="I39" i="25"/>
  <c r="J39" i="25"/>
  <c r="K39" i="25"/>
  <c r="K44" i="25" s="1"/>
  <c r="L39" i="25"/>
  <c r="I41" i="25"/>
  <c r="J41" i="25"/>
  <c r="K41" i="25"/>
  <c r="L41" i="25"/>
  <c r="L44" i="25" s="1"/>
  <c r="I42" i="25"/>
  <c r="J42" i="25"/>
  <c r="K42" i="25"/>
  <c r="L42" i="25"/>
  <c r="I43" i="25"/>
  <c r="J43" i="25"/>
  <c r="K43" i="25"/>
  <c r="L43" i="25"/>
  <c r="D15" i="1" l="1"/>
  <c r="G33" i="1"/>
  <c r="O40" i="26"/>
  <c r="H33" i="1"/>
  <c r="J44" i="25"/>
  <c r="I44" i="25"/>
  <c r="N48" i="26"/>
  <c r="O48" i="26"/>
  <c r="M44" i="26"/>
  <c r="F33" i="1" s="1"/>
  <c r="N40" i="26"/>
  <c r="F8" i="1" l="1"/>
  <c r="F23" i="1" s="1"/>
  <c r="F24" i="1" l="1"/>
  <c r="E2" i="6"/>
  <c r="G1" i="6"/>
  <c r="G2" i="6"/>
  <c r="J2" i="6"/>
  <c r="I2" i="6"/>
  <c r="H2" i="6" l="1"/>
  <c r="Q3" i="2"/>
  <c r="O7" i="1"/>
  <c r="M94" i="22"/>
  <c r="M92" i="22" s="1"/>
  <c r="K17" i="1"/>
  <c r="K18" i="1"/>
  <c r="H31" i="1" l="1"/>
  <c r="G31" i="1"/>
  <c r="F31" i="1"/>
  <c r="R17" i="1" l="1"/>
  <c r="T9" i="1" l="1"/>
  <c r="R9" i="1"/>
  <c r="T7" i="1"/>
  <c r="Q7" i="1"/>
  <c r="D6" i="1"/>
  <c r="F1" i="7"/>
  <c r="E1" i="7"/>
  <c r="S9" i="1" l="1"/>
  <c r="Q9" i="1"/>
  <c r="J94" i="22"/>
  <c r="P94" i="22"/>
  <c r="P92" i="22" s="1"/>
  <c r="N7" i="1" s="1"/>
  <c r="S7" i="1" s="1"/>
  <c r="O94" i="22"/>
  <c r="O92" i="22" s="1"/>
  <c r="M7" i="1" s="1"/>
  <c r="R7" i="1" s="1"/>
  <c r="N94" i="22"/>
  <c r="N92" i="22" s="1"/>
  <c r="H6" i="8" l="1"/>
  <c r="D6" i="8"/>
  <c r="O6" i="8" l="1"/>
  <c r="G8" i="1" s="1"/>
  <c r="P6" i="8"/>
  <c r="H8" i="1" s="1"/>
  <c r="G7" i="7"/>
  <c r="G6" i="7"/>
  <c r="G5" i="7"/>
  <c r="G4" i="7"/>
  <c r="G3" i="7"/>
  <c r="G1" i="7" l="1"/>
  <c r="D13" i="1" l="1"/>
  <c r="D2" i="6" l="1"/>
  <c r="D14" i="1"/>
  <c r="E56" i="1" s="1"/>
  <c r="D17" i="1" l="1"/>
  <c r="Q17" i="1" l="1"/>
  <c r="E170" i="22"/>
  <c r="L78" i="8" l="1"/>
  <c r="K6" i="1"/>
  <c r="C8" i="15" l="1"/>
  <c r="D8" i="15"/>
  <c r="E8" i="15"/>
  <c r="F8" i="15"/>
  <c r="G8" i="15" l="1"/>
  <c r="R18" i="1" l="1"/>
  <c r="R8" i="1"/>
  <c r="D78" i="8" l="1"/>
  <c r="C18" i="1" s="1"/>
  <c r="C8" i="1" l="1"/>
  <c r="C17" i="1"/>
  <c r="C4" i="15" l="1"/>
  <c r="C6" i="1" l="1"/>
  <c r="G35" i="1" l="1"/>
  <c r="H35" i="1" l="1"/>
  <c r="C3" i="15" l="1"/>
  <c r="C5" i="15" s="1"/>
  <c r="D3" i="15"/>
  <c r="E3" i="15"/>
  <c r="F3" i="15"/>
  <c r="D4" i="15"/>
  <c r="E4" i="15"/>
  <c r="F4" i="15"/>
  <c r="H8" i="15" l="1"/>
  <c r="G3" i="15"/>
  <c r="G4" i="15"/>
  <c r="O6" i="1"/>
  <c r="N6" i="1"/>
  <c r="M6" i="1"/>
  <c r="N78" i="8"/>
  <c r="D18" i="1"/>
  <c r="D23" i="1" s="1"/>
  <c r="D24" i="1" l="1"/>
  <c r="D25" i="1"/>
  <c r="E57" i="1"/>
  <c r="D19" i="1"/>
  <c r="D20" i="1" s="1"/>
  <c r="Q18" i="1"/>
  <c r="Q6" i="1" l="1"/>
  <c r="D22" i="1"/>
  <c r="S20" i="1"/>
  <c r="R20" i="1"/>
  <c r="Q20" i="1"/>
  <c r="C11" i="15" l="1"/>
  <c r="D11" i="15"/>
  <c r="E11" i="15"/>
  <c r="F11" i="15"/>
  <c r="G11" i="15" l="1"/>
  <c r="H11" i="15" s="1"/>
  <c r="H3" i="15"/>
  <c r="F6" i="1" l="1"/>
  <c r="G6" i="1"/>
  <c r="R6" i="1" l="1"/>
  <c r="S6" i="1"/>
  <c r="H6" i="1"/>
  <c r="H23" i="1" l="1"/>
  <c r="T6" i="1"/>
  <c r="K8" i="1"/>
  <c r="Q8" i="1" s="1"/>
  <c r="Y8" i="1" s="1"/>
  <c r="O8" i="1"/>
  <c r="N8" i="1"/>
  <c r="H25" i="1" l="1"/>
  <c r="N23" i="1"/>
  <c r="S8" i="1"/>
  <c r="O23" i="1"/>
  <c r="T8" i="1"/>
  <c r="H24" i="1"/>
  <c r="D20" i="15"/>
  <c r="C20" i="15"/>
  <c r="C21" i="15" s="1"/>
  <c r="R23" i="1"/>
  <c r="K15" i="1"/>
  <c r="F14" i="1"/>
  <c r="H14" i="1"/>
  <c r="G14" i="1"/>
  <c r="P15" i="1"/>
  <c r="P19" i="1"/>
  <c r="L15" i="1"/>
  <c r="L19" i="1"/>
  <c r="O19" i="1"/>
  <c r="N19" i="1"/>
  <c r="M19" i="1"/>
  <c r="I6" i="1"/>
  <c r="H13" i="1"/>
  <c r="G13" i="1"/>
  <c r="F13" i="1"/>
  <c r="F10" i="15"/>
  <c r="E10" i="15"/>
  <c r="D10" i="15"/>
  <c r="C10" i="15"/>
  <c r="G18" i="1"/>
  <c r="G23" i="1" s="1"/>
  <c r="F19" i="1"/>
  <c r="D17" i="15" s="1"/>
  <c r="C14" i="1"/>
  <c r="C13" i="1"/>
  <c r="D2" i="5"/>
  <c r="F9" i="15"/>
  <c r="E9" i="15"/>
  <c r="D9" i="15"/>
  <c r="C9" i="15"/>
  <c r="F7" i="15"/>
  <c r="E7" i="15"/>
  <c r="D7" i="15"/>
  <c r="C7" i="15"/>
  <c r="B66" i="1"/>
  <c r="I44" i="1"/>
  <c r="H43" i="1"/>
  <c r="H44" i="1" s="1"/>
  <c r="G43" i="1"/>
  <c r="G44" i="1" s="1"/>
  <c r="F43" i="1"/>
  <c r="F44" i="1" s="1"/>
  <c r="I33" i="1"/>
  <c r="I35" i="1" s="1"/>
  <c r="I39" i="1" s="1"/>
  <c r="I42" i="1" s="1"/>
  <c r="I47" i="1" s="1"/>
  <c r="I49" i="1" s="1"/>
  <c r="I8" i="1"/>
  <c r="I14" i="1"/>
  <c r="I19" i="1"/>
  <c r="H19" i="1"/>
  <c r="F17" i="15" s="1"/>
  <c r="E19" i="1"/>
  <c r="E15" i="1"/>
  <c r="G25" i="1" l="1"/>
  <c r="H56" i="1"/>
  <c r="F56" i="1"/>
  <c r="G56" i="1"/>
  <c r="G59" i="1" s="1"/>
  <c r="F15" i="1"/>
  <c r="F20" i="1" s="1"/>
  <c r="E20" i="1"/>
  <c r="T23" i="1"/>
  <c r="H15" i="1"/>
  <c r="S23" i="1"/>
  <c r="G15" i="1"/>
  <c r="D21" i="15"/>
  <c r="Q23" i="1"/>
  <c r="C12" i="15"/>
  <c r="C18" i="15" s="1"/>
  <c r="L20" i="1"/>
  <c r="P20" i="1"/>
  <c r="G19" i="1"/>
  <c r="E17" i="15" s="1"/>
  <c r="K19" i="1"/>
  <c r="H39" i="1"/>
  <c r="M15" i="1"/>
  <c r="M20" i="1" s="1"/>
  <c r="G7" i="15"/>
  <c r="H7" i="15" s="1"/>
  <c r="G9" i="15"/>
  <c r="H9" i="15" s="1"/>
  <c r="E12" i="15"/>
  <c r="D12" i="15"/>
  <c r="G10" i="15"/>
  <c r="H10" i="15" s="1"/>
  <c r="F12" i="15"/>
  <c r="O15" i="1"/>
  <c r="O20" i="1" s="1"/>
  <c r="N15" i="1"/>
  <c r="N20" i="1" s="1"/>
  <c r="K23" i="1"/>
  <c r="I15" i="1"/>
  <c r="I20" i="1" s="1"/>
  <c r="G39" i="1"/>
  <c r="G42" i="1" s="1"/>
  <c r="G47" i="1" s="1"/>
  <c r="H59" i="1" l="1"/>
  <c r="G24" i="1"/>
  <c r="I22" i="1"/>
  <c r="M23" i="1"/>
  <c r="P23" i="1" s="1"/>
  <c r="H42" i="1"/>
  <c r="H47" i="1" s="1"/>
  <c r="H49" i="1" s="1"/>
  <c r="D65" i="1" s="1"/>
  <c r="E65" i="1" s="1"/>
  <c r="C17" i="15"/>
  <c r="F20" i="15"/>
  <c r="F21" i="15" s="1"/>
  <c r="E20" i="15"/>
  <c r="C13" i="15"/>
  <c r="F13" i="15"/>
  <c r="F18" i="15"/>
  <c r="D13" i="15"/>
  <c r="D18" i="15"/>
  <c r="E13" i="15"/>
  <c r="E18" i="15"/>
  <c r="G49" i="1"/>
  <c r="D64" i="1" s="1"/>
  <c r="E64" i="1" s="1"/>
  <c r="H20" i="1"/>
  <c r="G20" i="1"/>
  <c r="K20" i="1"/>
  <c r="F22" i="1" l="1"/>
  <c r="E21" i="15"/>
  <c r="G20" i="15"/>
  <c r="H20" i="15" s="1"/>
  <c r="I23" i="1"/>
  <c r="C15" i="15"/>
  <c r="E15" i="15"/>
  <c r="F15" i="15"/>
  <c r="D15" i="15"/>
  <c r="G22" i="1"/>
  <c r="H66" i="1"/>
  <c r="H69" i="1" s="1"/>
  <c r="H22" i="1"/>
  <c r="I24" i="1" l="1"/>
  <c r="I65" i="1"/>
  <c r="J65" i="1" s="1"/>
  <c r="G66" i="1" l="1"/>
  <c r="G69" i="1" s="1"/>
  <c r="I64" i="1" l="1"/>
  <c r="J64" i="1" s="1"/>
  <c r="M34" i="26" l="1"/>
  <c r="M40" i="26" s="1"/>
  <c r="M47" i="26"/>
  <c r="M48" i="26" s="1"/>
  <c r="F30" i="1"/>
  <c r="F58" i="1" s="1"/>
  <c r="F59" i="1" s="1"/>
  <c r="L34" i="26"/>
  <c r="L38" i="26" l="1"/>
  <c r="L47" i="26" s="1"/>
  <c r="F35" i="1"/>
  <c r="F39" i="1" s="1"/>
  <c r="F42" i="1" s="1"/>
  <c r="F47" i="1" s="1"/>
  <c r="F49" i="1" s="1"/>
  <c r="D63" i="1" s="1"/>
  <c r="E63" i="1" l="1"/>
  <c r="F63" i="1" s="1"/>
  <c r="D66" i="1"/>
  <c r="L48" i="26"/>
  <c r="D30" i="1"/>
  <c r="D35" i="1" s="1"/>
  <c r="D39" i="1" s="1"/>
  <c r="E58" i="1" s="1"/>
  <c r="E59" i="1" s="1"/>
  <c r="L40" i="26"/>
  <c r="I63" i="1" l="1"/>
  <c r="I66" i="1" s="1"/>
  <c r="F66" i="1"/>
  <c r="F69" i="1" s="1"/>
  <c r="I69" i="1" s="1"/>
  <c r="E66" i="1"/>
  <c r="J63" i="1" l="1"/>
</calcChain>
</file>

<file path=xl/sharedStrings.xml><?xml version="1.0" encoding="utf-8"?>
<sst xmlns="http://schemas.openxmlformats.org/spreadsheetml/2006/main" count="4441" uniqueCount="1732">
  <si>
    <t>GSTR SUMMARY - GURGAON</t>
  </si>
  <si>
    <t>06AAACP6397A1ZJ</t>
  </si>
  <si>
    <t>Nature of Supplies</t>
  </si>
  <si>
    <t xml:space="preserve">Total Taxable value </t>
  </si>
  <si>
    <t>IGST</t>
  </si>
  <si>
    <t>CGST</t>
  </si>
  <si>
    <t>SCGST</t>
  </si>
  <si>
    <t>Cess</t>
  </si>
  <si>
    <t>Details of Outward Supplies and inward supplies liable to reverse charge</t>
  </si>
  <si>
    <t>a)</t>
  </si>
  <si>
    <t>Outward taxable supplies (other than zero rated, nil rated and exempted)</t>
  </si>
  <si>
    <t xml:space="preserve"> - Credit Note Issued</t>
  </si>
  <si>
    <t>ADJUSTEMENTS for the Month:-</t>
  </si>
  <si>
    <t xml:space="preserve"> + Advance Received (Liable to Pay GST)</t>
  </si>
  <si>
    <t xml:space="preserve"> - Invoiced against Advances during the Month</t>
  </si>
  <si>
    <t xml:space="preserve"> + Advance Received (NOT- Liable to Pay GST-EXPORT)</t>
  </si>
  <si>
    <t>b)</t>
  </si>
  <si>
    <t>Outward taxable supplies (zero rated )</t>
  </si>
  <si>
    <t>Total GST Liability</t>
  </si>
  <si>
    <t>Summary For B2B</t>
  </si>
  <si>
    <t>No. of Recipients</t>
  </si>
  <si>
    <t>No. of Invoices</t>
  </si>
  <si>
    <t/>
  </si>
  <si>
    <t>Total Invoice Value</t>
  </si>
  <si>
    <t>Total Taxable Value</t>
  </si>
  <si>
    <t>Total Cess</t>
  </si>
  <si>
    <t>GSTIN/UIN of Recipient</t>
  </si>
  <si>
    <t>Invoice Number</t>
  </si>
  <si>
    <t>Invoice date</t>
  </si>
  <si>
    <t>Invoice Value</t>
  </si>
  <si>
    <t>Place Of Supply</t>
  </si>
  <si>
    <t>Reverse Charge</t>
  </si>
  <si>
    <t>Invoice Type</t>
  </si>
  <si>
    <t>E-Commerce GSTIN</t>
  </si>
  <si>
    <t>Rate</t>
  </si>
  <si>
    <t>Taxable Value</t>
  </si>
  <si>
    <t>Cess Amount</t>
  </si>
  <si>
    <t>Summary For EXP</t>
  </si>
  <si>
    <t>No. of Shipping Bill</t>
  </si>
  <si>
    <t>Export Type</t>
  </si>
  <si>
    <t>Port Code</t>
  </si>
  <si>
    <t>Shipping Bill Number</t>
  </si>
  <si>
    <t>Shipping Bill Date</t>
  </si>
  <si>
    <t>AT (Advance Received)</t>
  </si>
  <si>
    <t>Advance Received During the Month</t>
  </si>
  <si>
    <t>AR</t>
  </si>
  <si>
    <t>Name</t>
  </si>
  <si>
    <t>Date of Advance Receipt</t>
  </si>
  <si>
    <t>Adcance Received (Total)</t>
  </si>
  <si>
    <t>Total GST</t>
  </si>
  <si>
    <t>SGST</t>
  </si>
  <si>
    <t>Place of Supply</t>
  </si>
  <si>
    <t>ATADJ</t>
  </si>
  <si>
    <t>Advance Adjusted (Billed against Advance) during the Month</t>
  </si>
  <si>
    <t>Adcance Adjusted (Total)</t>
  </si>
  <si>
    <t>Date of Invoice</t>
  </si>
  <si>
    <t>Balance (if any)</t>
  </si>
  <si>
    <t>Total IGST</t>
  </si>
  <si>
    <t>Total CGST</t>
  </si>
  <si>
    <t>Total SGST</t>
  </si>
  <si>
    <t>GSTIN</t>
  </si>
  <si>
    <t>HSN</t>
  </si>
  <si>
    <t>S. No</t>
  </si>
  <si>
    <t>Type</t>
  </si>
  <si>
    <t>Credit Note No</t>
  </si>
  <si>
    <t>Credit Note date</t>
  </si>
  <si>
    <t>Original Invoice No</t>
  </si>
  <si>
    <t>Original Invoice Date</t>
  </si>
  <si>
    <t>CN Invoice Value</t>
  </si>
  <si>
    <t>State</t>
  </si>
  <si>
    <t>Status</t>
  </si>
  <si>
    <t>GST Rate</t>
  </si>
  <si>
    <t>Export-CN</t>
  </si>
  <si>
    <t>Domestic-CN</t>
  </si>
  <si>
    <t>No. of HSN</t>
  </si>
  <si>
    <t>Total Value</t>
  </si>
  <si>
    <t>Total Integrated Tax</t>
  </si>
  <si>
    <t>Total Central Tax</t>
  </si>
  <si>
    <t>Total State/UT Tax</t>
  </si>
  <si>
    <t>Description</t>
  </si>
  <si>
    <t>UQC</t>
  </si>
  <si>
    <t>Total Quentity</t>
  </si>
  <si>
    <t>Integrated Tax Amount</t>
  </si>
  <si>
    <t>Central Tax Amount</t>
  </si>
  <si>
    <t>State/UT Tax Amount</t>
  </si>
  <si>
    <t>Total Issue</t>
  </si>
  <si>
    <t>Cancel</t>
  </si>
  <si>
    <t>Net</t>
  </si>
  <si>
    <t>Start no</t>
  </si>
  <si>
    <t>End No</t>
  </si>
  <si>
    <t>Particular</t>
  </si>
  <si>
    <t>Eligible ITC</t>
  </si>
  <si>
    <t>A</t>
  </si>
  <si>
    <t>ITC Available (whether in full or part)</t>
  </si>
  <si>
    <t>Import of goods</t>
  </si>
  <si>
    <t>Import of Services</t>
  </si>
  <si>
    <t xml:space="preserve">Inward supplies liable to reverse charge (other than 1 &amp; 2 above) </t>
  </si>
  <si>
    <t xml:space="preserve">Inward supplies from ISD </t>
  </si>
  <si>
    <t>[</t>
  </si>
  <si>
    <r>
      <t xml:space="preserve"> All other ITC  </t>
    </r>
    <r>
      <rPr>
        <sz val="11"/>
        <color indexed="62"/>
        <rFont val="Calibri"/>
        <family val="2"/>
      </rPr>
      <t>(GSTR-2 Summary)</t>
    </r>
  </si>
  <si>
    <t xml:space="preserve"> ITC on Reverse Charge -*(subject to Payment by CASH Ledger)</t>
  </si>
  <si>
    <t>B</t>
  </si>
  <si>
    <t>ITC Reversed</t>
  </si>
  <si>
    <t xml:space="preserve">As per Rule 42 &amp; 43 of CGST/SGST rules </t>
  </si>
  <si>
    <t>Net ITC Available (A) - (B)</t>
  </si>
  <si>
    <t>C</t>
  </si>
  <si>
    <r>
      <t xml:space="preserve"> Ineligible ITC - </t>
    </r>
    <r>
      <rPr>
        <b/>
        <sz val="11"/>
        <color theme="4"/>
        <rFont val="Calibri"/>
        <family val="2"/>
      </rPr>
      <t>included in ITC GSTR 2</t>
    </r>
  </si>
  <si>
    <t xml:space="preserve">As per section 17(5) </t>
  </si>
  <si>
    <t xml:space="preserve">Net Eligible ITC Taken </t>
  </si>
  <si>
    <t>Others (Taken from Ledgers - NON INPUT)</t>
  </si>
  <si>
    <t>Total Ineligible ITC</t>
  </si>
  <si>
    <t>Input Credit computation</t>
  </si>
  <si>
    <t>Eligible Input</t>
  </si>
  <si>
    <t>Add : Input Carried Over Last Month (Accumulated) Brougt Fwd</t>
  </si>
  <si>
    <t>Total Credit</t>
  </si>
  <si>
    <t>Others</t>
  </si>
  <si>
    <t>Opening ITC</t>
  </si>
  <si>
    <t>Availed ITC</t>
  </si>
  <si>
    <t>Total Available</t>
  </si>
  <si>
    <t>Total Utilised</t>
  </si>
  <si>
    <t>Total</t>
  </si>
  <si>
    <t>Net Sale</t>
  </si>
  <si>
    <t>Diff with TB</t>
  </si>
  <si>
    <t>Regular</t>
  </si>
  <si>
    <t>NO of Advance Receipt</t>
  </si>
  <si>
    <t>Invoice No.</t>
  </si>
  <si>
    <t>Basic</t>
  </si>
  <si>
    <t>Total Tax</t>
  </si>
  <si>
    <t>Tax rate</t>
  </si>
  <si>
    <t>Export HSN</t>
  </si>
  <si>
    <t>Domestic</t>
  </si>
  <si>
    <t>INV Count</t>
  </si>
  <si>
    <t>SAC</t>
  </si>
  <si>
    <t>Receiver Name</t>
  </si>
  <si>
    <t>Applicable % of Tax Rate</t>
  </si>
  <si>
    <t>Integrated Tax</t>
  </si>
  <si>
    <t>Central Tax</t>
  </si>
  <si>
    <t>State/UT Tax</t>
  </si>
  <si>
    <t>IRN</t>
  </si>
  <si>
    <t>IRN date</t>
  </si>
  <si>
    <t>E-invoice status</t>
  </si>
  <si>
    <t>GSTR-1 auto-population/ deletion upon cancellation date</t>
  </si>
  <si>
    <t>GSTR-1 auto-population/ deletion status</t>
  </si>
  <si>
    <t>Error in auto-population/ deletion</t>
  </si>
  <si>
    <t>B2B</t>
  </si>
  <si>
    <t>Note Number</t>
  </si>
  <si>
    <t>Note Date</t>
  </si>
  <si>
    <t>Note Type</t>
  </si>
  <si>
    <t>Note Supply Type</t>
  </si>
  <si>
    <t>Note Value</t>
  </si>
  <si>
    <t>CN</t>
  </si>
  <si>
    <t>Export</t>
  </si>
  <si>
    <t>Einvoice</t>
  </si>
  <si>
    <t>N</t>
  </si>
  <si>
    <t>19-West Bengal</t>
  </si>
  <si>
    <t>Month</t>
  </si>
  <si>
    <t>B2C</t>
  </si>
  <si>
    <t>997331</t>
  </si>
  <si>
    <t>24-Gujarat</t>
  </si>
  <si>
    <t>998319</t>
  </si>
  <si>
    <t>POS</t>
  </si>
  <si>
    <t>Party Name</t>
  </si>
  <si>
    <t>Remark</t>
  </si>
  <si>
    <t>Points</t>
  </si>
  <si>
    <t>GST Payable</t>
  </si>
  <si>
    <t>E-Invoice not generated</t>
  </si>
  <si>
    <t>Sale</t>
  </si>
  <si>
    <t>Goods and Services Tax  - GSTR-2B</t>
  </si>
  <si>
    <t>Taxable inward supplies received from registered persons</t>
  </si>
  <si>
    <t>GSTIN of supplier</t>
  </si>
  <si>
    <t>Trade/Legal name</t>
  </si>
  <si>
    <t>Invoice Details</t>
  </si>
  <si>
    <t>Place of supply</t>
  </si>
  <si>
    <t>Supply Attract Reverse Charge</t>
  </si>
  <si>
    <t>Taxable Value (₹)</t>
  </si>
  <si>
    <t>Tax Amount</t>
  </si>
  <si>
    <t>GSTR-1/1A/IFF/GSTR-5 Period</t>
  </si>
  <si>
    <t>GSTR-1/1A/IFF/GSTR-5 Filing Date</t>
  </si>
  <si>
    <t>Invoice number</t>
  </si>
  <si>
    <t>Invoice type</t>
  </si>
  <si>
    <t>Invoice Date</t>
  </si>
  <si>
    <t>Invoice Value(₹)</t>
  </si>
  <si>
    <t>Integrated Tax(₹)</t>
  </si>
  <si>
    <t>Central Tax(₹)</t>
  </si>
  <si>
    <t>State/UT Tax(₹)</t>
  </si>
  <si>
    <t>Cess(₹)</t>
  </si>
  <si>
    <t>30-Goa</t>
  </si>
  <si>
    <t>08-Rajasthan</t>
  </si>
  <si>
    <t>32-Kerala</t>
  </si>
  <si>
    <t>29-Karnataka</t>
  </si>
  <si>
    <t>06AACCD9526H1ZM</t>
  </si>
  <si>
    <t>06-Haryana</t>
  </si>
  <si>
    <t>Ashok vatika ananta elite</t>
  </si>
  <si>
    <t>33-Tamil Nadu</t>
  </si>
  <si>
    <t>01-Jammu &amp; Kashmir</t>
  </si>
  <si>
    <t>01-Jammu and Kashmir</t>
  </si>
  <si>
    <t>27-Maharashtra</t>
  </si>
  <si>
    <t>20-Jharkhand</t>
  </si>
  <si>
    <t>09-Uttar Pradesh</t>
  </si>
  <si>
    <t>07-Delhi</t>
  </si>
  <si>
    <t>03-Punjab</t>
  </si>
  <si>
    <t>33AAGCD3798K1Z8</t>
  </si>
  <si>
    <t>02-Himachal Pradesh</t>
  </si>
  <si>
    <t>23-Madhya Pradesh</t>
  </si>
  <si>
    <t>NOS-Numbers</t>
  </si>
  <si>
    <t>09-Uttar Pardesh</t>
  </si>
  <si>
    <t>32- Kerela</t>
  </si>
  <si>
    <t>27-Maharasthra</t>
  </si>
  <si>
    <t>GL Account</t>
  </si>
  <si>
    <t>GL Account Name</t>
  </si>
  <si>
    <t>Debit</t>
  </si>
  <si>
    <t>Credit</t>
  </si>
  <si>
    <t>Net Debit</t>
  </si>
  <si>
    <t>Net Credit</t>
  </si>
  <si>
    <t>3000370</t>
  </si>
  <si>
    <t>Staff Loan And Advances</t>
  </si>
  <si>
    <t>3000390</t>
  </si>
  <si>
    <t>Merchant Advance Control</t>
  </si>
  <si>
    <t>3000416</t>
  </si>
  <si>
    <t>SGST Input - 9%</t>
  </si>
  <si>
    <t>3000417</t>
  </si>
  <si>
    <t>CGST Input - 9%</t>
  </si>
  <si>
    <t>3000418</t>
  </si>
  <si>
    <t>IGST Input -18%</t>
  </si>
  <si>
    <t>3000419</t>
  </si>
  <si>
    <t>IGST on Advances 18%</t>
  </si>
  <si>
    <t>3000441</t>
  </si>
  <si>
    <t>CGST on Advances - 9%</t>
  </si>
  <si>
    <t>3000442</t>
  </si>
  <si>
    <t>SGST on Advances - 9%</t>
  </si>
  <si>
    <t>3000450</t>
  </si>
  <si>
    <t>Sundry Debtors Control Account</t>
  </si>
  <si>
    <t>3100334</t>
  </si>
  <si>
    <t>HDFC Bank Ltd.</t>
  </si>
  <si>
    <t>3100339</t>
  </si>
  <si>
    <t>PnB CA 6484</t>
  </si>
  <si>
    <t>3500002</t>
  </si>
  <si>
    <t>Kol  - Inter property Fund TRF</t>
  </si>
  <si>
    <t>3640406</t>
  </si>
  <si>
    <t>Mycloud (Intercompany Account)</t>
  </si>
  <si>
    <t>TOTAL</t>
  </si>
  <si>
    <t>TOTAL FOR ASSETS</t>
  </si>
  <si>
    <t>1000154</t>
  </si>
  <si>
    <t>PNB OD - 0277209300000015</t>
  </si>
  <si>
    <t>1000200</t>
  </si>
  <si>
    <t>CREDITORS CONTROL ACCOUNT</t>
  </si>
  <si>
    <t>1000221</t>
  </si>
  <si>
    <t>Unexpired period AMC (Local)</t>
  </si>
  <si>
    <t>1000233</t>
  </si>
  <si>
    <t>RPFC</t>
  </si>
  <si>
    <t>1000236</t>
  </si>
  <si>
    <t>TDS on Consultancy</t>
  </si>
  <si>
    <t>1000237</t>
  </si>
  <si>
    <t>TDS on Contractor</t>
  </si>
  <si>
    <t>1000238</t>
  </si>
  <si>
    <t>TDS on Rent</t>
  </si>
  <si>
    <t>1000240</t>
  </si>
  <si>
    <t>TDS on Salary</t>
  </si>
  <si>
    <t>1000241</t>
  </si>
  <si>
    <t>SALARY PAYABLE</t>
  </si>
  <si>
    <t>1000243</t>
  </si>
  <si>
    <t>TDS ON FOREIGN PAYMENT</t>
  </si>
  <si>
    <t>1000261</t>
  </si>
  <si>
    <t>TDS on Rent-2%</t>
  </si>
  <si>
    <t>1000262</t>
  </si>
  <si>
    <t>TDS on Commission</t>
  </si>
  <si>
    <t>1000265</t>
  </si>
  <si>
    <t>SGST Output - 9%</t>
  </si>
  <si>
    <t>1000266</t>
  </si>
  <si>
    <t>CGST Output -9%</t>
  </si>
  <si>
    <t>1000267</t>
  </si>
  <si>
    <t>IGST Output - 18%</t>
  </si>
  <si>
    <t>1000277</t>
  </si>
  <si>
    <t>SGST Output Advance -9%</t>
  </si>
  <si>
    <t>1000278</t>
  </si>
  <si>
    <t>CGST Output Advance - 9%</t>
  </si>
  <si>
    <t>1000279</t>
  </si>
  <si>
    <t>IGST Output Advance - 18%</t>
  </si>
  <si>
    <t>1000284</t>
  </si>
  <si>
    <t>HDFC Credit Card Krishnan</t>
  </si>
  <si>
    <t>1000287</t>
  </si>
  <si>
    <t>IGST Payable RCM -18%</t>
  </si>
  <si>
    <t>1000288</t>
  </si>
  <si>
    <t>Reimbursement Payable</t>
  </si>
  <si>
    <t>1000290</t>
  </si>
  <si>
    <t>GST Payable (Control Account)</t>
  </si>
  <si>
    <t>TOTAL FOR LIABILITIES</t>
  </si>
  <si>
    <t>9100981</t>
  </si>
  <si>
    <t>Interest Income</t>
  </si>
  <si>
    <t>9101931</t>
  </si>
  <si>
    <t>Comp.SLF International FO (G)</t>
  </si>
  <si>
    <t>9102901</t>
  </si>
  <si>
    <t>AMC International BO(Gurgaon)</t>
  </si>
  <si>
    <t>9102911</t>
  </si>
  <si>
    <t>AMC Local BO (Gurgaon)</t>
  </si>
  <si>
    <t>9105975</t>
  </si>
  <si>
    <t>Training &amp; Installation Local</t>
  </si>
  <si>
    <t>9106912</t>
  </si>
  <si>
    <t>AMC - International PFSE</t>
  </si>
  <si>
    <t>9106953</t>
  </si>
  <si>
    <t>SLF - International PFSE</t>
  </si>
  <si>
    <t>9201202</t>
  </si>
  <si>
    <t>Subscription (SLF) - Domestic</t>
  </si>
  <si>
    <t>TOTAL FOR INCOME</t>
  </si>
  <si>
    <t>5000521</t>
  </si>
  <si>
    <t>Software</t>
  </si>
  <si>
    <t>5000591</t>
  </si>
  <si>
    <t>Internet Expenses</t>
  </si>
  <si>
    <t>5000592</t>
  </si>
  <si>
    <t>Telephone Expenses</t>
  </si>
  <si>
    <t>5000593</t>
  </si>
  <si>
    <t>Server Hosting Charges</t>
  </si>
  <si>
    <t>5000602</t>
  </si>
  <si>
    <t>Generator Maintenance</t>
  </si>
  <si>
    <t>5000603</t>
  </si>
  <si>
    <t>Office Maintenance</t>
  </si>
  <si>
    <t>5000614</t>
  </si>
  <si>
    <t>PROFESSIONAL &amp; LEGAL CHARGES</t>
  </si>
  <si>
    <t>5000616</t>
  </si>
  <si>
    <t>Electricity &amp; Power</t>
  </si>
  <si>
    <t>5000623</t>
  </si>
  <si>
    <t>Rent</t>
  </si>
  <si>
    <t>5000624</t>
  </si>
  <si>
    <t>Short &amp; Excess</t>
  </si>
  <si>
    <t>5000625</t>
  </si>
  <si>
    <t>5000651</t>
  </si>
  <si>
    <t>Bank Charges</t>
  </si>
  <si>
    <t>5001552</t>
  </si>
  <si>
    <t>Travel Local (DEV)</t>
  </si>
  <si>
    <t>5002552</t>
  </si>
  <si>
    <t>Travel Local (SUP)</t>
  </si>
  <si>
    <t>5002553</t>
  </si>
  <si>
    <t>Conveyance Local (SUP)</t>
  </si>
  <si>
    <t>5030577</t>
  </si>
  <si>
    <t>MKT.CONSULTANCY &amp; PROFESSIONAL</t>
  </si>
  <si>
    <t>5030579</t>
  </si>
  <si>
    <t>Technical Consultancy</t>
  </si>
  <si>
    <t>5030580</t>
  </si>
  <si>
    <t>Commission Paid</t>
  </si>
  <si>
    <t>5100504</t>
  </si>
  <si>
    <t>Staff Welfare (In House) NCR</t>
  </si>
  <si>
    <t>5100509</t>
  </si>
  <si>
    <t>MEAL VOUCHER</t>
  </si>
  <si>
    <t>5100541</t>
  </si>
  <si>
    <t>Comp. &amp; Equipment Lease (NCR)</t>
  </si>
  <si>
    <t>5100543</t>
  </si>
  <si>
    <t>5320503</t>
  </si>
  <si>
    <t>Travel Allowance Local</t>
  </si>
  <si>
    <t>TOTAL FOR EXPENSE</t>
  </si>
  <si>
    <t>Row Labels</t>
  </si>
  <si>
    <t>Grand Total</t>
  </si>
  <si>
    <t>Sum of Taxable Value</t>
  </si>
  <si>
    <t>Total Input :-</t>
  </si>
  <si>
    <t>Matched Input :-</t>
  </si>
  <si>
    <t>Diff :-</t>
  </si>
  <si>
    <t>03AACCV2433R1Z5</t>
  </si>
  <si>
    <t>06AABCH8735M1Z7</t>
  </si>
  <si>
    <t>32AALCR5113K2ZD</t>
  </si>
  <si>
    <t>32AANCR2927F1ZF</t>
  </si>
  <si>
    <t>32AALCR5113K1ZE</t>
  </si>
  <si>
    <t>32AFHFS0949G1Z0</t>
  </si>
  <si>
    <t>29AALCR5113K1Z1</t>
  </si>
  <si>
    <t>05-Uttarakhand</t>
  </si>
  <si>
    <t>10-Bihar</t>
  </si>
  <si>
    <t>DLF Homes Panchkula Pvt. Ltd.</t>
  </si>
  <si>
    <t>DLF Clubs and Hospitality Limited- The Aralias Club</t>
  </si>
  <si>
    <t>User Training</t>
  </si>
  <si>
    <t>2024-09-13</t>
  </si>
  <si>
    <t>3100332</t>
  </si>
  <si>
    <t>1000220</t>
  </si>
  <si>
    <t>Unexpired period AMC (Internat</t>
  </si>
  <si>
    <t>9101952</t>
  </si>
  <si>
    <t>Misc.Inc/Exp(Contra)</t>
  </si>
  <si>
    <t>Outward taxable supplies (Sez)</t>
  </si>
  <si>
    <t>21-Odisha</t>
  </si>
  <si>
    <t>RCP Resorts &amp; Restaurants Management Private Limited</t>
  </si>
  <si>
    <t>37-Andhra Pradesh</t>
  </si>
  <si>
    <t>04AACCK1698R1ZX</t>
  </si>
  <si>
    <t>Lemon Tree Hotels Limited - Chandigarh</t>
  </si>
  <si>
    <t>04-Chandigarh</t>
  </si>
  <si>
    <t>06AACTT0341H1ZS</t>
  </si>
  <si>
    <t>THE LALIT SURI EDUCATIONAL &amp; CHARITABLE TRUST</t>
  </si>
  <si>
    <t>08ABPFA2169N4ZR</t>
  </si>
  <si>
    <t>01ABYFM5073A1ZD</t>
  </si>
  <si>
    <t>Radisson Collection Hotel Srinagar (MTJS Enterprises)</t>
  </si>
  <si>
    <t>Ambience Hotel &amp; Resorts Pvt.Ltd.</t>
  </si>
  <si>
    <t>07AACAO5022H1ZU</t>
  </si>
  <si>
    <t>ONE MIDTOWN CONDOMINIUM OWNERS ASSOCIATION</t>
  </si>
  <si>
    <t>08AAECV5085B2ZB</t>
  </si>
  <si>
    <t>PF/AD/25-26/0613</t>
  </si>
  <si>
    <t>DLF Clubs and Hospitality Limited- DLF Club 5</t>
  </si>
  <si>
    <t>PF/AD/25-26/0612</t>
  </si>
  <si>
    <t>03AAACJ1655P2ZG</t>
  </si>
  <si>
    <t>PF/AD/25-26/0629</t>
  </si>
  <si>
    <t>PF/AD/25-26/0630</t>
  </si>
  <si>
    <t>PF/ND/25-26/0634</t>
  </si>
  <si>
    <t>19AAOFK8859P1ZZ</t>
  </si>
  <si>
    <t>KARNANI FNB SPECIALITIES LLP</t>
  </si>
  <si>
    <t>01AAEFH1182J1ZR</t>
  </si>
  <si>
    <t>2025-07-31</t>
  </si>
  <si>
    <t>2025-07-15</t>
  </si>
  <si>
    <r>
      <rPr>
        <sz val="11"/>
        <color rgb="FF000000"/>
        <rFont val="Calibri"/>
      </rPr>
      <t>30 - Goa</t>
    </r>
  </si>
  <si>
    <r>
      <rPr>
        <sz val="11"/>
        <color rgb="FF000000"/>
        <rFont val="Calibri"/>
      </rPr>
      <t>N</t>
    </r>
  </si>
  <si>
    <r>
      <rPr>
        <sz val="11"/>
        <color rgb="FF000000"/>
        <rFont val="Calibri"/>
      </rPr>
      <t/>
    </r>
  </si>
  <si>
    <r>
      <rPr>
        <sz val="11"/>
        <color rgb="FF000000"/>
        <rFont val="Calibri"/>
      </rPr>
      <t>Regular B2B</t>
    </r>
  </si>
  <si>
    <r>
      <rPr>
        <sz val="11"/>
        <color rgb="FF000000"/>
        <rFont val="Calibri"/>
      </rPr>
      <t>Valid</t>
    </r>
  </si>
  <si>
    <r>
      <rPr>
        <sz val="11"/>
        <color rgb="FF000000"/>
        <rFont val="Calibri"/>
      </rPr>
      <t>01-Sep-2025</t>
    </r>
  </si>
  <si>
    <r>
      <rPr>
        <sz val="11"/>
        <color rgb="FF000000"/>
        <rFont val="Calibri"/>
      </rPr>
      <t>Auto-populated</t>
    </r>
  </si>
  <si>
    <r>
      <rPr>
        <sz val="11"/>
        <color rgb="FF000000"/>
        <rFont val="Calibri"/>
      </rPr>
      <t>08 - Rajasthan</t>
    </r>
  </si>
  <si>
    <r>
      <rPr>
        <sz val="11"/>
        <color rgb="FF000000"/>
        <rFont val="Calibri"/>
      </rPr>
      <t>06 - Haryana</t>
    </r>
  </si>
  <si>
    <r>
      <rPr>
        <sz val="11"/>
        <color rgb="FF000000"/>
        <rFont val="Calibri"/>
      </rPr>
      <t>06AABCH8735M1Z7</t>
    </r>
  </si>
  <si>
    <r>
      <rPr>
        <sz val="11"/>
        <color rgb="FF000000"/>
        <rFont val="Calibri"/>
      </rPr>
      <t>DLF HOMES PANCHKULA PVT. LTD.</t>
    </r>
  </si>
  <si>
    <r>
      <rPr>
        <sz val="11"/>
        <color rgb="FF000000"/>
        <rFont val="Calibri"/>
      </rPr>
      <t>32AFHFS0949G1Z0</t>
    </r>
  </si>
  <si>
    <r>
      <rPr>
        <sz val="11"/>
        <color rgb="FF000000"/>
        <rFont val="Calibri"/>
      </rPr>
      <t>SANCHARI BY CHEF PILLAI HARIPAD</t>
    </r>
  </si>
  <si>
    <r>
      <rPr>
        <sz val="11"/>
        <color rgb="FF000000"/>
        <rFont val="Calibri"/>
      </rPr>
      <t>32 - Kerala</t>
    </r>
  </si>
  <si>
    <r>
      <rPr>
        <sz val="11"/>
        <color rgb="FF000000"/>
        <rFont val="Calibri"/>
      </rPr>
      <t>ESPIRE HOSPITALITY LIMITED</t>
    </r>
  </si>
  <si>
    <r>
      <rPr>
        <sz val="11"/>
        <color rgb="FF000000"/>
        <rFont val="Calibri"/>
      </rPr>
      <t>21 - Odisha</t>
    </r>
  </si>
  <si>
    <r>
      <rPr>
        <sz val="11"/>
        <color rgb="FF000000"/>
        <rFont val="Calibri"/>
      </rPr>
      <t>32AALCR5113K2ZD</t>
    </r>
  </si>
  <si>
    <r>
      <rPr>
        <sz val="11"/>
        <color rgb="FF000000"/>
        <rFont val="Calibri"/>
      </rPr>
      <t>RCP HOSPITALITY PVT LTD</t>
    </r>
  </si>
  <si>
    <r>
      <rPr>
        <sz val="11"/>
        <color rgb="FF000000"/>
        <rFont val="Calibri"/>
      </rPr>
      <t>29 - Karnataka</t>
    </r>
  </si>
  <si>
    <r>
      <rPr>
        <sz val="11"/>
        <color rgb="FF000000"/>
        <rFont val="Calibri"/>
      </rPr>
      <t>ROSETTA RESORTS AND HOLIDAY HOMES</t>
    </r>
  </si>
  <si>
    <r>
      <rPr>
        <sz val="11"/>
        <color rgb="FF000000"/>
        <rFont val="Calibri"/>
      </rPr>
      <t>33AAGCD3798K1Z8</t>
    </r>
  </si>
  <si>
    <r>
      <rPr>
        <sz val="11"/>
        <color rgb="FF000000"/>
        <rFont val="Calibri"/>
      </rPr>
      <t>DLF INFO CITY CHENNAI LIMITED</t>
    </r>
  </si>
  <si>
    <r>
      <rPr>
        <sz val="11"/>
        <color rgb="FF000000"/>
        <rFont val="Calibri"/>
      </rPr>
      <t>33 - Tamil Nadu</t>
    </r>
  </si>
  <si>
    <r>
      <rPr>
        <sz val="11"/>
        <color rgb="FF000000"/>
        <rFont val="Calibri"/>
      </rPr>
      <t>SEZ supplies with out payment</t>
    </r>
  </si>
  <si>
    <r>
      <rPr>
        <sz val="11"/>
        <color rgb="FF000000"/>
        <rFont val="Calibri"/>
      </rPr>
      <t>19 - West Bengal</t>
    </r>
  </si>
  <si>
    <r>
      <rPr>
        <sz val="11"/>
        <color rgb="FF000000"/>
        <rFont val="Calibri"/>
      </rPr>
      <t>29AALCR5113K1Z1</t>
    </r>
  </si>
  <si>
    <r>
      <rPr>
        <sz val="11"/>
        <color rgb="FF000000"/>
        <rFont val="Calibri"/>
      </rPr>
      <t>RCP HOSPITALITY PRIVATE LIMITED</t>
    </r>
  </si>
  <si>
    <r>
      <rPr>
        <sz val="11"/>
        <color rgb="FF000000"/>
        <rFont val="Calibri"/>
      </rPr>
      <t>07AACAO5022H1ZU</t>
    </r>
  </si>
  <si>
    <r>
      <rPr>
        <sz val="11"/>
        <color rgb="FF000000"/>
        <rFont val="Calibri"/>
      </rPr>
      <t>ONE MIDTOWN CONDOMINIUM OWNERS ASSOCIATION</t>
    </r>
  </si>
  <si>
    <r>
      <rPr>
        <sz val="11"/>
        <color rgb="FF000000"/>
        <rFont val="Calibri"/>
      </rPr>
      <t>07 - Delhi</t>
    </r>
  </si>
  <si>
    <r>
      <rPr>
        <sz val="11"/>
        <color rgb="FF000000"/>
        <rFont val="Calibri"/>
      </rPr>
      <t>23 - Madhya Pradesh</t>
    </r>
  </si>
  <si>
    <r>
      <rPr>
        <sz val="11"/>
        <color rgb="FF000000"/>
        <rFont val="Calibri"/>
      </rPr>
      <t>04AACCK1698R1ZX</t>
    </r>
  </si>
  <si>
    <r>
      <rPr>
        <sz val="11"/>
        <color rgb="FF000000"/>
        <rFont val="Calibri"/>
      </rPr>
      <t>LEMON TREE HOTEL (A UNIT OF KRRIZM HOTEL PVT. LTD.)</t>
    </r>
  </si>
  <si>
    <r>
      <rPr>
        <sz val="11"/>
        <color rgb="FF000000"/>
        <rFont val="Calibri"/>
      </rPr>
      <t>04 - Chandigarh</t>
    </r>
  </si>
  <si>
    <r>
      <rPr>
        <sz val="11"/>
        <color rgb="FF000000"/>
        <rFont val="Calibri"/>
      </rPr>
      <t>03AACCV2433R1Z5</t>
    </r>
  </si>
  <si>
    <r>
      <rPr>
        <sz val="11"/>
        <color rgb="FF000000"/>
        <rFont val="Calibri"/>
      </rPr>
      <t>IREO WATERFRONT PRIVATE LIMITED</t>
    </r>
  </si>
  <si>
    <r>
      <rPr>
        <sz val="11"/>
        <color rgb="FF000000"/>
        <rFont val="Calibri"/>
      </rPr>
      <t>03 - Punjab</t>
    </r>
  </si>
  <si>
    <r>
      <rPr>
        <sz val="11"/>
        <color rgb="FF000000"/>
        <rFont val="Calibri"/>
      </rPr>
      <t>27 - Maharashtra</t>
    </r>
  </si>
  <si>
    <r>
      <rPr>
        <sz val="11"/>
        <color rgb="FF000000"/>
        <rFont val="Calibri"/>
      </rPr>
      <t>01 - Jammu and Kashmir</t>
    </r>
  </si>
  <si>
    <r>
      <rPr>
        <sz val="11"/>
        <color rgb="FF000000"/>
        <rFont val="Calibri"/>
      </rPr>
      <t>02 - Himachal Pradesh</t>
    </r>
  </si>
  <si>
    <r>
      <rPr>
        <sz val="11"/>
        <color rgb="FF000000"/>
        <rFont val="Calibri"/>
      </rPr>
      <t>08AAECV5085B2ZB</t>
    </r>
  </si>
  <si>
    <r>
      <rPr>
        <sz val="11"/>
        <color rgb="FF000000"/>
        <rFont val="Calibri"/>
      </rPr>
      <t>SAHDEV BAGH</t>
    </r>
  </si>
  <si>
    <r>
      <rPr>
        <sz val="11"/>
        <color rgb="FF000000"/>
        <rFont val="Calibri"/>
      </rPr>
      <t>01ABYFM5073A1ZD</t>
    </r>
  </si>
  <si>
    <r>
      <rPr>
        <sz val="11"/>
        <color rgb="FF000000"/>
        <rFont val="Calibri"/>
      </rPr>
      <t>Radisson Collection Hotel &amp; Spa, Riverfront, Srinagar</t>
    </r>
  </si>
  <si>
    <r>
      <rPr>
        <sz val="11"/>
        <color rgb="FF000000"/>
        <rFont val="Calibri"/>
      </rPr>
      <t>09 - Uttar Pradesh</t>
    </r>
  </si>
  <si>
    <r>
      <rPr>
        <sz val="11"/>
        <color rgb="FF000000"/>
        <rFont val="Calibri"/>
      </rPr>
      <t>24 - Gujarat</t>
    </r>
  </si>
  <si>
    <r>
      <rPr>
        <sz val="11"/>
        <color rgb="FF000000"/>
        <rFont val="Calibri"/>
      </rPr>
      <t>03AAACJ1655P2ZG</t>
    </r>
  </si>
  <si>
    <r>
      <rPr>
        <sz val="11"/>
        <color rgb="FF000000"/>
        <rFont val="Calibri"/>
      </rPr>
      <t>DLF UNIVERSAL LIMITED</t>
    </r>
  </si>
  <si>
    <r>
      <rPr>
        <sz val="11"/>
        <color rgb="FF000000"/>
        <rFont val="Calibri"/>
      </rPr>
      <t>37 - Andhra Pradesh</t>
    </r>
  </si>
  <si>
    <r>
      <rPr>
        <sz val="11"/>
        <color rgb="FF000000"/>
        <rFont val="Calibri"/>
      </rPr>
      <t>19AAOFK8859P1ZZ</t>
    </r>
  </si>
  <si>
    <r>
      <rPr>
        <sz val="11"/>
        <color rgb="FF000000"/>
        <rFont val="Calibri"/>
      </rPr>
      <t>KARNANI FNB SPECIALITIES LLP</t>
    </r>
  </si>
  <si>
    <r>
      <rPr>
        <sz val="11"/>
        <color rgb="FF000000"/>
        <rFont val="Calibri"/>
      </rPr>
      <t>32AALCR5113K1ZE</t>
    </r>
  </si>
  <si>
    <r>
      <rPr>
        <sz val="11"/>
        <color rgb="FF000000"/>
        <rFont val="Calibri"/>
      </rPr>
      <t>RESTAURANT CHEF PILLAI</t>
    </r>
  </si>
  <si>
    <r>
      <rPr>
        <sz val="11"/>
        <color rgb="FF000000"/>
        <rFont val="Calibri"/>
      </rPr>
      <t>06AACTT0341H1ZS</t>
    </r>
  </si>
  <si>
    <r>
      <rPr>
        <sz val="11"/>
        <color rgb="FF000000"/>
        <rFont val="Calibri"/>
      </rPr>
      <t>THE LALIT SURI EDUCATIONAL &amp; CHARITABLE TRUST</t>
    </r>
  </si>
  <si>
    <r>
      <rPr>
        <sz val="11"/>
        <color rgb="FF000000"/>
        <rFont val="Calibri"/>
      </rPr>
      <t>32AANCR2927F1ZF</t>
    </r>
  </si>
  <si>
    <r>
      <rPr>
        <sz val="11"/>
        <color rgb="FF000000"/>
        <rFont val="Calibri"/>
      </rPr>
      <t>meen by chef pillai</t>
    </r>
  </si>
  <si>
    <r>
      <rPr>
        <sz val="11"/>
        <color rgb="FF000000"/>
        <rFont val="Calibri"/>
      </rPr>
      <t>20 - Jharkhand</t>
    </r>
  </si>
  <si>
    <r>
      <rPr>
        <sz val="11"/>
        <color rgb="FF000000"/>
        <rFont val="Calibri"/>
      </rPr>
      <t>06AACCD9526H1ZM</t>
    </r>
  </si>
  <si>
    <r>
      <rPr>
        <sz val="11"/>
        <color rgb="FF000000"/>
        <rFont val="Calibri"/>
      </rPr>
      <t>DLF CLUBS AND HOSPITALITY LIMITED</t>
    </r>
  </si>
  <si>
    <r>
      <rPr>
        <sz val="11"/>
        <color rgb="FF000000"/>
        <rFont val="Calibri"/>
      </rPr>
      <t>02-Sep-2025</t>
    </r>
  </si>
  <si>
    <r>
      <rPr>
        <sz val="11"/>
        <color rgb="FF000000"/>
        <rFont val="Calibri"/>
      </rPr>
      <t>08ABPFA2169N4ZR</t>
    </r>
  </si>
  <si>
    <r>
      <rPr>
        <sz val="11"/>
        <color rgb="FF000000"/>
        <rFont val="Calibri"/>
      </rPr>
      <t>05 - Uttarakhand</t>
    </r>
  </si>
  <si>
    <r>
      <rPr>
        <sz val="11"/>
        <color rgb="FF000000"/>
        <rFont val="Calibri"/>
      </rPr>
      <t>C</t>
    </r>
  </si>
  <si>
    <r>
      <rPr>
        <sz val="11"/>
        <color rgb="FF000000"/>
        <rFont val="Calibri"/>
      </rPr>
      <t>01AAEFH1182J1ZR</t>
    </r>
  </si>
  <si>
    <r>
      <rPr>
        <sz val="11"/>
        <color rgb="FF000000"/>
        <rFont val="Calibri"/>
      </rPr>
      <t>Radisson Srinagar</t>
    </r>
  </si>
  <si>
    <r>
      <rPr>
        <sz val="11"/>
        <color rgb="FF000000"/>
        <rFont val="Calibri"/>
      </rPr>
      <t>WOPAY</t>
    </r>
  </si>
  <si>
    <r>
      <rPr>
        <sz val="11"/>
        <color rgb="FF000000"/>
        <rFont val="Calibri"/>
      </rPr>
      <t>10-Sep-2025</t>
    </r>
  </si>
  <si>
    <r>
      <rPr>
        <sz val="11"/>
        <color rgb="FF000000"/>
        <rFont val="Calibri"/>
      </rPr>
      <t>11-Sep-2025</t>
    </r>
  </si>
  <si>
    <t>CDNUR</t>
  </si>
  <si>
    <r>
      <rPr>
        <b/>
        <sz val="9"/>
        <color rgb="FFFFFFFF"/>
        <rFont val="Arial"/>
      </rPr>
      <t>UR Type</t>
    </r>
  </si>
  <si>
    <r>
      <rPr>
        <b/>
        <sz val="9"/>
        <color rgb="FFFFFFFF"/>
        <rFont val="Arial"/>
      </rPr>
      <t>Note Number</t>
    </r>
  </si>
  <si>
    <r>
      <rPr>
        <b/>
        <sz val="9"/>
        <color rgb="FFFFFFFF"/>
        <rFont val="Arial"/>
      </rPr>
      <t>Note Date</t>
    </r>
  </si>
  <si>
    <r>
      <rPr>
        <b/>
        <sz val="9"/>
        <color rgb="FFFFFFFF"/>
        <rFont val="Arial"/>
      </rPr>
      <t>Note Type</t>
    </r>
  </si>
  <si>
    <r>
      <rPr>
        <b/>
        <sz val="9"/>
        <color rgb="FFFFFFFF"/>
        <rFont val="Arial"/>
      </rPr>
      <t>Place of Supply</t>
    </r>
  </si>
  <si>
    <r>
      <rPr>
        <b/>
        <sz val="9"/>
        <color rgb="FFFFFFFF"/>
        <rFont val="Arial"/>
      </rPr>
      <t>Note value</t>
    </r>
  </si>
  <si>
    <r>
      <rPr>
        <b/>
        <sz val="9"/>
        <color rgb="FFFFFFFF"/>
        <rFont val="Arial"/>
      </rPr>
      <t>Applicable % of Tax Rate</t>
    </r>
  </si>
  <si>
    <r>
      <rPr>
        <b/>
        <sz val="9"/>
        <color rgb="FFFFFFFF"/>
        <rFont val="Arial"/>
      </rPr>
      <t>Rate</t>
    </r>
  </si>
  <si>
    <r>
      <rPr>
        <b/>
        <sz val="9"/>
        <color rgb="FFFFFFFF"/>
        <rFont val="Arial"/>
      </rPr>
      <t>Taxable Value</t>
    </r>
  </si>
  <si>
    <r>
      <rPr>
        <b/>
        <sz val="9"/>
        <color rgb="FFFFFFFF"/>
        <rFont val="Arial"/>
      </rPr>
      <t>Integrated Tax</t>
    </r>
  </si>
  <si>
    <r>
      <rPr>
        <b/>
        <sz val="9"/>
        <color rgb="FFFFFFFF"/>
        <rFont val="Arial"/>
      </rPr>
      <t>Cess Amount</t>
    </r>
  </si>
  <si>
    <r>
      <rPr>
        <b/>
        <sz val="9"/>
        <color rgb="FFFFFFFF"/>
        <rFont val="Arial"/>
      </rPr>
      <t>IRN</t>
    </r>
  </si>
  <si>
    <r>
      <rPr>
        <b/>
        <sz val="9"/>
        <color rgb="FFFFFFFF"/>
        <rFont val="Arial"/>
      </rPr>
      <t>IRN date</t>
    </r>
  </si>
  <si>
    <r>
      <rPr>
        <b/>
        <sz val="9"/>
        <color rgb="FFFFFFFF"/>
        <rFont val="Arial"/>
      </rPr>
      <t>E-invoice status</t>
    </r>
  </si>
  <si>
    <r>
      <rPr>
        <b/>
        <sz val="9"/>
        <color rgb="FFFFFFFF"/>
        <rFont val="Arial"/>
      </rPr>
      <t>GSTR-1 auto-population/ deletion upon cancellation date</t>
    </r>
  </si>
  <si>
    <r>
      <rPr>
        <b/>
        <sz val="9"/>
        <color rgb="FFFFFFFF"/>
        <rFont val="Arial"/>
      </rPr>
      <t>GSTR-1 auto-population/ deletion status</t>
    </r>
  </si>
  <si>
    <r>
      <rPr>
        <b/>
        <sz val="9"/>
        <color rgb="FFFFFFFF"/>
        <rFont val="Arial"/>
      </rPr>
      <t>Error in auto-population/ deletion</t>
    </r>
  </si>
  <si>
    <r>
      <rPr>
        <sz val="11"/>
        <color rgb="FF000000"/>
        <rFont val="Calibri"/>
      </rPr>
      <t>EXPWOP</t>
    </r>
  </si>
  <si>
    <t>3000490</t>
  </si>
  <si>
    <t>TDS AY 2026-27 (FY 2025-26)</t>
  </si>
  <si>
    <t>1000264</t>
  </si>
  <si>
    <t>ESIC</t>
  </si>
  <si>
    <t>1000282</t>
  </si>
  <si>
    <t>Amex Credit Card</t>
  </si>
  <si>
    <t>5003552</t>
  </si>
  <si>
    <t>Travel Local (MKT)</t>
  </si>
  <si>
    <t>5100514</t>
  </si>
  <si>
    <t>ESIC Contribution</t>
  </si>
  <si>
    <t>Invoices for outward supply</t>
  </si>
  <si>
    <t>Credit Note</t>
  </si>
  <si>
    <t>Receipt Voucher</t>
  </si>
  <si>
    <t>ITC Availability</t>
  </si>
  <si>
    <t>Reason</t>
  </si>
  <si>
    <t>Source</t>
  </si>
  <si>
    <t>Previous Month Input :-</t>
  </si>
  <si>
    <t>Elegible/Invalid Input :-</t>
  </si>
  <si>
    <t>Vendor Details</t>
  </si>
  <si>
    <t>Invoice</t>
  </si>
  <si>
    <t>Goods/ Service</t>
  </si>
  <si>
    <t>HSN/ SAC</t>
  </si>
  <si>
    <t>Taxable Amount</t>
  </si>
  <si>
    <t>Particulars</t>
  </si>
  <si>
    <t>GST Applicable</t>
  </si>
  <si>
    <t>Code</t>
  </si>
  <si>
    <t>State Code</t>
  </si>
  <si>
    <t>State Name</t>
  </si>
  <si>
    <t>Number</t>
  </si>
  <si>
    <t>Date</t>
  </si>
  <si>
    <t>Amount</t>
  </si>
  <si>
    <t xml:space="preserve">Previous month Input :- </t>
  </si>
  <si>
    <t>RCM Input :-</t>
  </si>
  <si>
    <t>Not Show in 2B :-</t>
  </si>
  <si>
    <t>Total Input Claim (Aug-25)</t>
  </si>
  <si>
    <t>Previous month Input (Books) :-</t>
  </si>
  <si>
    <t>Previous month Input (Site) :-</t>
  </si>
  <si>
    <t>Total Input (Aug-25) :-</t>
  </si>
  <si>
    <t>(a) Outward taxable supplies (other than zero rated, nil rated and exempted)</t>
  </si>
  <si>
    <t>(b) Outward taxable supplies (zero rated )</t>
  </si>
  <si>
    <t>(d) Inward supplies (liable to reverse charge)</t>
  </si>
  <si>
    <t>Invoices rejected by Customer B2B</t>
  </si>
  <si>
    <t>Invoices rejected by Customer (Sez)</t>
  </si>
  <si>
    <r>
      <rPr>
        <sz val="11"/>
        <color rgb="FF000000"/>
        <rFont val="Calibri"/>
      </rPr>
      <t>10AAECK0235E1ZE</t>
    </r>
  </si>
  <si>
    <r>
      <rPr>
        <sz val="11"/>
        <color rgb="FF000000"/>
        <rFont val="Calibri"/>
      </rPr>
      <t>KUMAR INFRATRADE ENTERPRISES PRIVATE LIMITED</t>
    </r>
  </si>
  <si>
    <r>
      <rPr>
        <sz val="11"/>
        <color rgb="FF000000"/>
        <rFont val="Calibri"/>
      </rPr>
      <t>PF/ND/25-26/0696</t>
    </r>
  </si>
  <si>
    <r>
      <rPr>
        <sz val="11"/>
        <color rgb="FF000000"/>
        <rFont val="Calibri"/>
      </rPr>
      <t>10 - Bihar</t>
    </r>
  </si>
  <si>
    <r>
      <rPr>
        <sz val="11"/>
        <color rgb="FF000000"/>
        <rFont val="Calibri"/>
      </rPr>
      <t>0c5461d5b809bb478d3a1878889368384955ec46e9029d202f63d72acb0eec58</t>
    </r>
  </si>
  <si>
    <r>
      <rPr>
        <sz val="11"/>
        <color rgb="FF000000"/>
        <rFont val="Calibri"/>
      </rPr>
      <t>29-Sep-2025</t>
    </r>
  </si>
  <si>
    <r>
      <rPr>
        <sz val="11"/>
        <color rgb="FF000000"/>
        <rFont val="Calibri"/>
      </rPr>
      <t>30-Sep-2025</t>
    </r>
  </si>
  <si>
    <r>
      <rPr>
        <sz val="11"/>
        <color rgb="FF000000"/>
        <rFont val="Calibri"/>
      </rPr>
      <t>05AABCM5950H1ZK</t>
    </r>
  </si>
  <si>
    <r>
      <rPr>
        <sz val="11"/>
        <color rgb="FF000000"/>
        <rFont val="Calibri"/>
      </rPr>
      <t>Six Senses Vana</t>
    </r>
  </si>
  <si>
    <r>
      <rPr>
        <sz val="11"/>
        <color rgb="FF000000"/>
        <rFont val="Calibri"/>
      </rPr>
      <t>PF/AD/25-26/0650</t>
    </r>
  </si>
  <si>
    <r>
      <rPr>
        <sz val="11"/>
        <color rgb="FF000000"/>
        <rFont val="Calibri"/>
      </rPr>
      <t>9733e8822aaeda9f6ad7dfbbc3f919e48f0519129b273dd9748fbafba8bfb083</t>
    </r>
  </si>
  <si>
    <r>
      <rPr>
        <sz val="11"/>
        <color rgb="FF000000"/>
        <rFont val="Calibri"/>
      </rPr>
      <t>PF/ND/25-26/0722</t>
    </r>
  </si>
  <si>
    <r>
      <rPr>
        <sz val="11"/>
        <color rgb="FF000000"/>
        <rFont val="Calibri"/>
      </rPr>
      <t>23-Sep-2025</t>
    </r>
  </si>
  <si>
    <r>
      <rPr>
        <sz val="11"/>
        <color rgb="FF000000"/>
        <rFont val="Calibri"/>
      </rPr>
      <t>196dbcfbb33f35eae07fd6e6f7d6ba94767fed683dfa9778fba0bae4c8a64e79</t>
    </r>
  </si>
  <si>
    <r>
      <rPr>
        <sz val="11"/>
        <color rgb="FF000000"/>
        <rFont val="Calibri"/>
      </rPr>
      <t>07AACCB9768P1ZT</t>
    </r>
  </si>
  <si>
    <r>
      <rPr>
        <sz val="11"/>
        <color rgb="FF000000"/>
        <rFont val="Calibri"/>
      </rPr>
      <t>BIRD HOSPITALITY SERVICES PRIVATE LIMITED</t>
    </r>
  </si>
  <si>
    <r>
      <rPr>
        <sz val="11"/>
        <color rgb="FF000000"/>
        <rFont val="Calibri"/>
      </rPr>
      <t>PF/ND/25-26/0664</t>
    </r>
  </si>
  <si>
    <r>
      <rPr>
        <sz val="11"/>
        <color rgb="FF000000"/>
        <rFont val="Calibri"/>
      </rPr>
      <t>04-Sep-2025</t>
    </r>
  </si>
  <si>
    <r>
      <rPr>
        <sz val="11"/>
        <color rgb="FF000000"/>
        <rFont val="Calibri"/>
      </rPr>
      <t>55ce59ef11ece5c8f1c35daff431e308e613f269d04c9b1d5449af8889cea38a</t>
    </r>
  </si>
  <si>
    <r>
      <rPr>
        <sz val="11"/>
        <color rgb="FF000000"/>
        <rFont val="Calibri"/>
      </rPr>
      <t>23AAACH9623F1ZU</t>
    </r>
  </si>
  <si>
    <r>
      <rPr>
        <sz val="11"/>
        <color rgb="FF000000"/>
        <rFont val="Calibri"/>
      </rPr>
      <t>HOTEL RAJTILAK PVT. LTD.</t>
    </r>
  </si>
  <si>
    <r>
      <rPr>
        <sz val="11"/>
        <color rgb="FF000000"/>
        <rFont val="Calibri"/>
      </rPr>
      <t>PF/AD/25-26/0667</t>
    </r>
  </si>
  <si>
    <r>
      <rPr>
        <sz val="11"/>
        <color rgb="FF000000"/>
        <rFont val="Calibri"/>
      </rPr>
      <t>05-Sep-2025</t>
    </r>
  </si>
  <si>
    <r>
      <rPr>
        <sz val="11"/>
        <color rgb="FF000000"/>
        <rFont val="Calibri"/>
      </rPr>
      <t>bcaf7ad438b991a1a71bdff4adeac462f79ba7f7e7abe637b389c78ac443f5b1</t>
    </r>
  </si>
  <si>
    <r>
      <rPr>
        <sz val="11"/>
        <color rgb="FF000000"/>
        <rFont val="Calibri"/>
      </rPr>
      <t>24AAICA5571H1ZO</t>
    </r>
  </si>
  <si>
    <r>
      <rPr>
        <sz val="11"/>
        <color rgb="FF000000"/>
        <rFont val="Calibri"/>
      </rPr>
      <t>AL-AMIN HOSPITALITY PRIVATEL LIMITED</t>
    </r>
  </si>
  <si>
    <r>
      <rPr>
        <sz val="11"/>
        <color rgb="FF000000"/>
        <rFont val="Calibri"/>
      </rPr>
      <t>PF/AD/25-26/0671</t>
    </r>
  </si>
  <si>
    <r>
      <rPr>
        <sz val="11"/>
        <color rgb="FF000000"/>
        <rFont val="Calibri"/>
      </rPr>
      <t>08-Sep-2025</t>
    </r>
  </si>
  <si>
    <r>
      <rPr>
        <sz val="11"/>
        <color rgb="FF000000"/>
        <rFont val="Calibri"/>
      </rPr>
      <t>81c165d700e6125ed1cb8a3f7f6767a5d9181e757b3cc82f6296443778cd7de6</t>
    </r>
  </si>
  <si>
    <r>
      <rPr>
        <sz val="11"/>
        <color rgb="FF000000"/>
        <rFont val="Calibri"/>
      </rPr>
      <t>06AAACO0054F2ZZ</t>
    </r>
  </si>
  <si>
    <r>
      <rPr>
        <sz val="11"/>
        <color rgb="FF000000"/>
        <rFont val="Calibri"/>
      </rPr>
      <t>Holiday Inn Gurgaon NH 8</t>
    </r>
  </si>
  <si>
    <r>
      <rPr>
        <sz val="11"/>
        <color rgb="FF000000"/>
        <rFont val="Calibri"/>
      </rPr>
      <t>PF/ND/25-26/0715</t>
    </r>
  </si>
  <si>
    <r>
      <rPr>
        <sz val="11"/>
        <color rgb="FF000000"/>
        <rFont val="Calibri"/>
      </rPr>
      <t>17-Sep-2025</t>
    </r>
  </si>
  <si>
    <r>
      <rPr>
        <sz val="11"/>
        <color rgb="FF000000"/>
        <rFont val="Calibri"/>
      </rPr>
      <t>a9c096c5eb381a1c6cda2cf4e554f1ca4f3225f7bb836b174e12eeb004beab46</t>
    </r>
  </si>
  <si>
    <r>
      <rPr>
        <sz val="11"/>
        <color rgb="FF000000"/>
        <rFont val="Calibri"/>
      </rPr>
      <t>27AACCK1698R1ZP</t>
    </r>
  </si>
  <si>
    <r>
      <rPr>
        <sz val="11"/>
        <color rgb="FF000000"/>
        <rFont val="Calibri"/>
      </rPr>
      <t>LEMON TREE HOTELS LTD</t>
    </r>
  </si>
  <si>
    <r>
      <rPr>
        <sz val="11"/>
        <color rgb="FF000000"/>
        <rFont val="Calibri"/>
      </rPr>
      <t>PF/AD/25-26/0710</t>
    </r>
  </si>
  <si>
    <r>
      <rPr>
        <sz val="11"/>
        <color rgb="FF000000"/>
        <rFont val="Calibri"/>
      </rPr>
      <t>16-Sep-2025</t>
    </r>
  </si>
  <si>
    <r>
      <rPr>
        <sz val="11"/>
        <color rgb="FF000000"/>
        <rFont val="Calibri"/>
      </rPr>
      <t>aaace1fd4da0ad9187484c7a610825b631ba0dad83c5a741894bdc4926eb7a40</t>
    </r>
  </si>
  <si>
    <r>
      <rPr>
        <sz val="11"/>
        <color rgb="FF000000"/>
        <rFont val="Calibri"/>
      </rPr>
      <t>PF/AD/25-26/0711</t>
    </r>
  </si>
  <si>
    <r>
      <rPr>
        <sz val="11"/>
        <color rgb="FF000000"/>
        <rFont val="Calibri"/>
      </rPr>
      <t>8858518e7cd9b8c9e694fba7c8e778af7662b4fef558d9e192c1d92ce768ff64</t>
    </r>
  </si>
  <si>
    <r>
      <rPr>
        <sz val="11"/>
        <color rgb="FF000000"/>
        <rFont val="Calibri"/>
      </rPr>
      <t>08AAACG8949H1Z8</t>
    </r>
  </si>
  <si>
    <r>
      <rPr>
        <sz val="11"/>
        <color rgb="FF000000"/>
        <rFont val="Calibri"/>
      </rPr>
      <t>GOYAL FASHIONS (P) LTD.</t>
    </r>
  </si>
  <si>
    <r>
      <rPr>
        <sz val="11"/>
        <color rgb="FF000000"/>
        <rFont val="Calibri"/>
      </rPr>
      <t>PF/ND/25-26/0725</t>
    </r>
  </si>
  <si>
    <r>
      <rPr>
        <sz val="11"/>
        <color rgb="FF000000"/>
        <rFont val="Calibri"/>
      </rPr>
      <t>c41870cf161ec30e39b6e859fda6fd1c642c0282c0db385ad2c83262b0884ada</t>
    </r>
  </si>
  <si>
    <r>
      <rPr>
        <sz val="11"/>
        <color rgb="FF000000"/>
        <rFont val="Calibri"/>
      </rPr>
      <t>30AAUFB0188J1ZC</t>
    </r>
  </si>
  <si>
    <r>
      <rPr>
        <sz val="11"/>
        <color rgb="FF000000"/>
        <rFont val="Calibri"/>
      </rPr>
      <t>BRENSON BUSINESS SOLUTIONS</t>
    </r>
  </si>
  <si>
    <r>
      <rPr>
        <sz val="11"/>
        <color rgb="FF000000"/>
        <rFont val="Calibri"/>
      </rPr>
      <t>PF/AD/25-26/0717</t>
    </r>
  </si>
  <si>
    <r>
      <rPr>
        <sz val="11"/>
        <color rgb="FF000000"/>
        <rFont val="Calibri"/>
      </rPr>
      <t>19-Sep-2025</t>
    </r>
  </si>
  <si>
    <r>
      <rPr>
        <sz val="11"/>
        <color rgb="FF000000"/>
        <rFont val="Calibri"/>
      </rPr>
      <t>01e86c4e1836dc88effc0efd3d534115be1d8736fccaa20946d5d367b7602229</t>
    </r>
  </si>
  <si>
    <r>
      <rPr>
        <sz val="11"/>
        <color rgb="FF000000"/>
        <rFont val="Calibri"/>
      </rPr>
      <t>08AACCM4364J1ZA</t>
    </r>
  </si>
  <si>
    <r>
      <rPr>
        <sz val="11"/>
        <color rgb="FF000000"/>
        <rFont val="Calibri"/>
      </rPr>
      <t>MALKERA HOTELS AND RESORTS PRIVATE LIMITED</t>
    </r>
  </si>
  <si>
    <r>
      <rPr>
        <sz val="11"/>
        <color rgb="FF000000"/>
        <rFont val="Calibri"/>
      </rPr>
      <t>PF/AD/25-26/0755</t>
    </r>
  </si>
  <si>
    <r>
      <rPr>
        <sz val="11"/>
        <color rgb="FF000000"/>
        <rFont val="Calibri"/>
      </rPr>
      <t>d7de3e57ffc96b527e5fde6341805ae7e7dfc4513de3333ca22c1e4a76f7491b</t>
    </r>
  </si>
  <si>
    <r>
      <rPr>
        <sz val="11"/>
        <color rgb="FF000000"/>
        <rFont val="Calibri"/>
      </rPr>
      <t>01-Oct-2025</t>
    </r>
  </si>
  <si>
    <r>
      <rPr>
        <sz val="11"/>
        <color rgb="FF000000"/>
        <rFont val="Calibri"/>
      </rPr>
      <t>27AANCR2927F1Z6</t>
    </r>
  </si>
  <si>
    <r>
      <rPr>
        <sz val="11"/>
        <color rgb="FF000000"/>
        <rFont val="Calibri"/>
      </rPr>
      <t>RCP Resorts &amp; Restaurants Management Private Limited</t>
    </r>
  </si>
  <si>
    <r>
      <rPr>
        <sz val="11"/>
        <color rgb="FF000000"/>
        <rFont val="Calibri"/>
      </rPr>
      <t>PF/ND/25-26/0673</t>
    </r>
  </si>
  <si>
    <r>
      <rPr>
        <sz val="11"/>
        <color rgb="FF000000"/>
        <rFont val="Calibri"/>
      </rPr>
      <t>3f9cb8d5bafca7b515a5109b44205399cc77d5f7e469ea0eef21ac30cdc6c32c</t>
    </r>
  </si>
  <si>
    <r>
      <rPr>
        <sz val="11"/>
        <color rgb="FF000000"/>
        <rFont val="Calibri"/>
      </rPr>
      <t>PF/ND/25-26/0754</t>
    </r>
  </si>
  <si>
    <r>
      <rPr>
        <sz val="11"/>
        <color rgb="FF000000"/>
        <rFont val="Calibri"/>
      </rPr>
      <t>b4a9eac35718a0bc5af37b6827379dd76630db81335409b9c7f3ace901af447e</t>
    </r>
  </si>
  <si>
    <r>
      <rPr>
        <sz val="11"/>
        <color rgb="FF000000"/>
        <rFont val="Calibri"/>
      </rPr>
      <t>29AACCD2939G1ZL</t>
    </r>
  </si>
  <si>
    <r>
      <rPr>
        <sz val="11"/>
        <color rgb="FF000000"/>
        <rFont val="Calibri"/>
      </rPr>
      <t>D.M.SOUTH INDIA HOSPITALITY PVT LTD</t>
    </r>
  </si>
  <si>
    <r>
      <rPr>
        <sz val="11"/>
        <color rgb="FF000000"/>
        <rFont val="Calibri"/>
      </rPr>
      <t>PF/ND/25-26/0752</t>
    </r>
  </si>
  <si>
    <r>
      <rPr>
        <sz val="11"/>
        <color rgb="FF000000"/>
        <rFont val="Calibri"/>
      </rPr>
      <t>1ea8f62cf0a6293f78ff47a3925e4b61a3fa81f4c54a7157d29716143536dfd5</t>
    </r>
  </si>
  <si>
    <r>
      <rPr>
        <sz val="11"/>
        <color rgb="FF000000"/>
        <rFont val="Calibri"/>
      </rPr>
      <t>09AAACU0234B2ZX</t>
    </r>
  </si>
  <si>
    <r>
      <rPr>
        <sz val="11"/>
        <color rgb="FF000000"/>
        <rFont val="Calibri"/>
      </rPr>
      <t>PF/ND/25-26/0665</t>
    </r>
  </si>
  <si>
    <r>
      <rPr>
        <sz val="11"/>
        <color rgb="FF000000"/>
        <rFont val="Calibri"/>
      </rPr>
      <t>a25443a4a167895e61f81773004d14bb6f12483af9cb5477568d008e56e11aed</t>
    </r>
  </si>
  <si>
    <r>
      <rPr>
        <sz val="11"/>
        <color rgb="FF000000"/>
        <rFont val="Calibri"/>
      </rPr>
      <t>06AAACO0054F1Z0</t>
    </r>
  </si>
  <si>
    <r>
      <rPr>
        <sz val="11"/>
        <color rgb="FF000000"/>
        <rFont val="Calibri"/>
      </rPr>
      <t>ORIENTAL STRUCTURAL ENGINEERING P. LTD</t>
    </r>
  </si>
  <si>
    <r>
      <rPr>
        <sz val="11"/>
        <color rgb="FF000000"/>
        <rFont val="Calibri"/>
      </rPr>
      <t>PF/ND/25-26/0716</t>
    </r>
  </si>
  <si>
    <r>
      <rPr>
        <sz val="11"/>
        <color rgb="FF000000"/>
        <rFont val="Calibri"/>
      </rPr>
      <t>ee913d5e423ddb7695186e4c0bb5387066e5b0f5ba592a58301814bcb862ee55</t>
    </r>
  </si>
  <si>
    <r>
      <rPr>
        <sz val="11"/>
        <color rgb="FF000000"/>
        <rFont val="Calibri"/>
      </rPr>
      <t>29AAEFW3800G1Z8</t>
    </r>
  </si>
  <si>
    <r>
      <rPr>
        <sz val="11"/>
        <color rgb="FF000000"/>
        <rFont val="Calibri"/>
      </rPr>
      <t>WHT FD MARATT HOSPITALITY LLP</t>
    </r>
  </si>
  <si>
    <r>
      <rPr>
        <sz val="11"/>
        <color rgb="FF000000"/>
        <rFont val="Calibri"/>
      </rPr>
      <t>PF/AD/25-26/0729</t>
    </r>
  </si>
  <si>
    <r>
      <rPr>
        <sz val="11"/>
        <color rgb="FF000000"/>
        <rFont val="Calibri"/>
      </rPr>
      <t>25-Sep-2025</t>
    </r>
  </si>
  <si>
    <r>
      <rPr>
        <sz val="11"/>
        <color rgb="FF000000"/>
        <rFont val="Calibri"/>
      </rPr>
      <t>694e416c182f86eda2207b63e549e22d994ae13fa5a5146b886ba8a4b94f1ca0</t>
    </r>
  </si>
  <si>
    <r>
      <rPr>
        <sz val="11"/>
        <color rgb="FF000000"/>
        <rFont val="Calibri"/>
      </rPr>
      <t>PF/ND/25-26/0727</t>
    </r>
  </si>
  <si>
    <r>
      <rPr>
        <sz val="11"/>
        <color rgb="FF000000"/>
        <rFont val="Calibri"/>
      </rPr>
      <t>ba101718168ebb2b858670e1a4f0408871650a691e3bd70c545c4cdd6738bb28</t>
    </r>
  </si>
  <si>
    <r>
      <rPr>
        <sz val="11"/>
        <color rgb="FF000000"/>
        <rFont val="Calibri"/>
      </rPr>
      <t>PF/ND/25-26/0728</t>
    </r>
  </si>
  <si>
    <r>
      <rPr>
        <sz val="11"/>
        <color rgb="FF000000"/>
        <rFont val="Calibri"/>
      </rPr>
      <t>40638aa1de7f02ee5155134494780bb00c62fd1716b39491955071fed870ce51</t>
    </r>
  </si>
  <si>
    <r>
      <rPr>
        <sz val="11"/>
        <color rgb="FF000000"/>
        <rFont val="Calibri"/>
      </rPr>
      <t>02AAJFR0595G1ZA</t>
    </r>
  </si>
  <si>
    <r>
      <rPr>
        <sz val="11"/>
        <color rgb="FF000000"/>
        <rFont val="Calibri"/>
      </rPr>
      <t>Lemon Tree Hotel Baddi (A Unit of Royal Park)</t>
    </r>
  </si>
  <si>
    <r>
      <rPr>
        <sz val="11"/>
        <color rgb="FF000000"/>
        <rFont val="Calibri"/>
      </rPr>
      <t>PF/AD/25-26/0757</t>
    </r>
  </si>
  <si>
    <r>
      <rPr>
        <sz val="11"/>
        <color rgb="FF000000"/>
        <rFont val="Calibri"/>
      </rPr>
      <t>924ff7885df3982dade75308af1d8cbb4bd5f1b0f4a250a78674894ce4395126</t>
    </r>
  </si>
  <si>
    <r>
      <rPr>
        <sz val="11"/>
        <color rgb="FF000000"/>
        <rFont val="Calibri"/>
      </rPr>
      <t>37AAACK9355R1ZO</t>
    </r>
  </si>
  <si>
    <r>
      <rPr>
        <sz val="11"/>
        <color rgb="FF000000"/>
        <rFont val="Calibri"/>
      </rPr>
      <t>KANDHARI HOTELS PVT LTD</t>
    </r>
  </si>
  <si>
    <r>
      <rPr>
        <sz val="11"/>
        <color rgb="FF000000"/>
        <rFont val="Calibri"/>
      </rPr>
      <t>PF/ND/25-26/0721</t>
    </r>
  </si>
  <si>
    <r>
      <rPr>
        <sz val="11"/>
        <color rgb="FF000000"/>
        <rFont val="Calibri"/>
      </rPr>
      <t>f6abfbf905d4dcebdfeb2ab664520b3605a26ebfe00504fb6594fe6ba3a01df3</t>
    </r>
  </si>
  <si>
    <r>
      <rPr>
        <sz val="11"/>
        <color rgb="FF000000"/>
        <rFont val="Calibri"/>
      </rPr>
      <t>19AAACU3878R1ZC</t>
    </r>
  </si>
  <si>
    <r>
      <rPr>
        <sz val="11"/>
        <color rgb="FF000000"/>
        <rFont val="Calibri"/>
      </rPr>
      <t>UNITECH MERCANTILE PVT LTD</t>
    </r>
  </si>
  <si>
    <r>
      <rPr>
        <sz val="11"/>
        <color rgb="FF000000"/>
        <rFont val="Calibri"/>
      </rPr>
      <t>PF/AD/25-26/0651</t>
    </r>
  </si>
  <si>
    <r>
      <rPr>
        <sz val="11"/>
        <color rgb="FF000000"/>
        <rFont val="Calibri"/>
      </rPr>
      <t>a36f8231a5aaecd1fb6fb5c6ff6667c42c72a8adf280f9f7aa130676113728cc</t>
    </r>
  </si>
  <si>
    <r>
      <rPr>
        <sz val="11"/>
        <color rgb="FF000000"/>
        <rFont val="Calibri"/>
      </rPr>
      <t>29AABCA2386D1ZU</t>
    </r>
  </si>
  <si>
    <r>
      <rPr>
        <sz val="11"/>
        <color rgb="FF000000"/>
        <rFont val="Calibri"/>
      </rPr>
      <t>A S K BROTHERS PRIVATE LIMITED</t>
    </r>
  </si>
  <si>
    <r>
      <rPr>
        <sz val="11"/>
        <color rgb="FF000000"/>
        <rFont val="Calibri"/>
      </rPr>
      <t>PF/ND/25-26/0699</t>
    </r>
  </si>
  <si>
    <r>
      <rPr>
        <sz val="11"/>
        <color rgb="FF000000"/>
        <rFont val="Calibri"/>
      </rPr>
      <t>12-Sep-2025</t>
    </r>
  </si>
  <si>
    <r>
      <rPr>
        <sz val="11"/>
        <color rgb="FF000000"/>
        <rFont val="Calibri"/>
      </rPr>
      <t>74d1b99520d3cab929d9fa86379a0a7685d334a9f499535a8d76229ba5425c0d</t>
    </r>
  </si>
  <si>
    <r>
      <rPr>
        <sz val="11"/>
        <color rgb="FF000000"/>
        <rFont val="Calibri"/>
      </rPr>
      <t>30AACCC4602P1ZW</t>
    </r>
  </si>
  <si>
    <r>
      <rPr>
        <sz val="11"/>
        <color rgb="FF000000"/>
        <rFont val="Calibri"/>
      </rPr>
      <t>FLEUR HOTELS LIMITED</t>
    </r>
  </si>
  <si>
    <r>
      <rPr>
        <sz val="11"/>
        <color rgb="FF000000"/>
        <rFont val="Calibri"/>
      </rPr>
      <t>PF/ND/25-26/0695</t>
    </r>
  </si>
  <si>
    <r>
      <rPr>
        <sz val="11"/>
        <color rgb="FF000000"/>
        <rFont val="Calibri"/>
      </rPr>
      <t>7c01e60ceab261d426397ba13313aa5beaba496758b30544eb55e1fc22394241</t>
    </r>
  </si>
  <si>
    <r>
      <rPr>
        <sz val="11"/>
        <color rgb="FF000000"/>
        <rFont val="Calibri"/>
      </rPr>
      <t>09AABCP5701F1ZO</t>
    </r>
  </si>
  <si>
    <r>
      <rPr>
        <sz val="11"/>
        <color rgb="FF000000"/>
        <rFont val="Calibri"/>
      </rPr>
      <t>AWASTHI HOTELS &amp; RESORTS PRIVATE LIMITED</t>
    </r>
  </si>
  <si>
    <r>
      <rPr>
        <sz val="11"/>
        <color rgb="FF000000"/>
        <rFont val="Calibri"/>
      </rPr>
      <t>PF/ND/25-26/0677</t>
    </r>
  </si>
  <si>
    <r>
      <rPr>
        <sz val="11"/>
        <color rgb="FF000000"/>
        <rFont val="Calibri"/>
      </rPr>
      <t>361517170c88b894acf9362e1c14f7351d11caf924074f70d289f1b55f67d445</t>
    </r>
  </si>
  <si>
    <r>
      <rPr>
        <sz val="11"/>
        <color rgb="FF000000"/>
        <rFont val="Calibri"/>
      </rPr>
      <t>PF/AD/25-26/0678</t>
    </r>
  </si>
  <si>
    <r>
      <rPr>
        <sz val="11"/>
        <color rgb="FF000000"/>
        <rFont val="Calibri"/>
      </rPr>
      <t>8eba88a364e437655cbf91f4eff9fb82b9f618962df86c0e595ae9ff19574c68</t>
    </r>
  </si>
  <si>
    <r>
      <rPr>
        <sz val="11"/>
        <color rgb="FF000000"/>
        <rFont val="Calibri"/>
      </rPr>
      <t>34ABDFP3948A1ZI</t>
    </r>
  </si>
  <si>
    <r>
      <rPr>
        <sz val="11"/>
        <color rgb="FF000000"/>
        <rFont val="Calibri"/>
      </rPr>
      <t>PEARL MAHE</t>
    </r>
  </si>
  <si>
    <r>
      <rPr>
        <sz val="11"/>
        <color rgb="FF000000"/>
        <rFont val="Calibri"/>
      </rPr>
      <t>PF/ND/25-26/0726</t>
    </r>
  </si>
  <si>
    <r>
      <rPr>
        <sz val="11"/>
        <color rgb="FF000000"/>
        <rFont val="Calibri"/>
      </rPr>
      <t>34 - Puducherry</t>
    </r>
  </si>
  <si>
    <r>
      <rPr>
        <sz val="11"/>
        <color rgb="FF000000"/>
        <rFont val="Calibri"/>
      </rPr>
      <t>7aba7a98adfe449ed2edafd989557e48b1102d63041d86e4633432bdd4dbe5cc</t>
    </r>
  </si>
  <si>
    <r>
      <rPr>
        <sz val="11"/>
        <color rgb="FF000000"/>
        <rFont val="Calibri"/>
      </rPr>
      <t>08AACCC4602P1ZJ</t>
    </r>
  </si>
  <si>
    <r>
      <rPr>
        <sz val="11"/>
        <color rgb="FF000000"/>
        <rFont val="Calibri"/>
      </rPr>
      <t>AURIKA UDAIPUR  ( A UNIT OF FLEUR HOTELS LIMITED)</t>
    </r>
  </si>
  <si>
    <r>
      <rPr>
        <sz val="11"/>
        <color rgb="FF000000"/>
        <rFont val="Calibri"/>
      </rPr>
      <t>PF/AD/25-26/0668</t>
    </r>
  </si>
  <si>
    <r>
      <rPr>
        <sz val="11"/>
        <color rgb="FF000000"/>
        <rFont val="Calibri"/>
      </rPr>
      <t>3a1ba4e968fb3ad483aec26e023340a121944db8a933f2215b29d25655e1948f</t>
    </r>
  </si>
  <si>
    <r>
      <rPr>
        <sz val="11"/>
        <color rgb="FF000000"/>
        <rFont val="Calibri"/>
      </rPr>
      <t>06AAFCD9416M1ZB</t>
    </r>
  </si>
  <si>
    <r>
      <rPr>
        <sz val="11"/>
        <color rgb="FF000000"/>
        <rFont val="Calibri"/>
      </rPr>
      <t>DPA INSTITUTE OF TOURISM AND HOSPITALITY EDUCATION</t>
    </r>
  </si>
  <si>
    <r>
      <rPr>
        <sz val="11"/>
        <color rgb="FF000000"/>
        <rFont val="Calibri"/>
      </rPr>
      <t>PF/AD/25-26/0758</t>
    </r>
  </si>
  <si>
    <r>
      <rPr>
        <sz val="11"/>
        <color rgb="FF000000"/>
        <rFont val="Calibri"/>
      </rPr>
      <t>a88fdb180ef7e2cc10900cca1e9a664bc8845539d3ef76182c8b13ae85b0df61</t>
    </r>
  </si>
  <si>
    <r>
      <rPr>
        <sz val="11"/>
        <color rgb="FF000000"/>
        <rFont val="Calibri"/>
      </rPr>
      <t>PF/AD/25-26/0760</t>
    </r>
  </si>
  <si>
    <r>
      <rPr>
        <sz val="11"/>
        <color rgb="FF000000"/>
        <rFont val="Calibri"/>
      </rPr>
      <t>fc0d16e1a77a87ee7411396bd0ca481981a425e6db8e145a4984bcb30725279a</t>
    </r>
  </si>
  <si>
    <r>
      <rPr>
        <sz val="11"/>
        <color rgb="FF000000"/>
        <rFont val="Calibri"/>
      </rPr>
      <t>24AAACU6540N1Z4</t>
    </r>
  </si>
  <si>
    <r>
      <rPr>
        <sz val="11"/>
        <color rgb="FF000000"/>
        <rFont val="Calibri"/>
      </rPr>
      <t>UNIQUE PROPRTIES PRIVATE LIMITED</t>
    </r>
  </si>
  <si>
    <r>
      <rPr>
        <sz val="11"/>
        <color rgb="FF000000"/>
        <rFont val="Calibri"/>
      </rPr>
      <t>PF/ND/25-26/0663</t>
    </r>
  </si>
  <si>
    <r>
      <rPr>
        <sz val="11"/>
        <color rgb="FF000000"/>
        <rFont val="Calibri"/>
      </rPr>
      <t>03-Sep-2025</t>
    </r>
  </si>
  <si>
    <r>
      <rPr>
        <sz val="11"/>
        <color rgb="FF000000"/>
        <rFont val="Calibri"/>
      </rPr>
      <t>83cd32b10537d08c38312f8f9cccb81510dc56daff81dda2420aea598aa7060d</t>
    </r>
  </si>
  <si>
    <r>
      <rPr>
        <sz val="11"/>
        <color rgb="FF000000"/>
        <rFont val="Calibri"/>
      </rPr>
      <t>07AAACB7961L1ZC</t>
    </r>
  </si>
  <si>
    <r>
      <rPr>
        <sz val="11"/>
        <color rgb="FF000000"/>
        <rFont val="Calibri"/>
      </rPr>
      <t>APEEJAY SURRENDRA PARK HOTELS  LTD</t>
    </r>
  </si>
  <si>
    <r>
      <rPr>
        <sz val="11"/>
        <color rgb="FF000000"/>
        <rFont val="Calibri"/>
      </rPr>
      <t>PF/AD/25-26/0706</t>
    </r>
  </si>
  <si>
    <r>
      <rPr>
        <sz val="11"/>
        <color rgb="FF000000"/>
        <rFont val="Calibri"/>
      </rPr>
      <t>462bdaa95645f9f35df4035955620f418244c6a43031627adbeaaeb7f4aecbef</t>
    </r>
  </si>
  <si>
    <r>
      <rPr>
        <sz val="11"/>
        <color rgb="FF000000"/>
        <rFont val="Calibri"/>
      </rPr>
      <t>07AAGFA8742F1ZH</t>
    </r>
  </si>
  <si>
    <r>
      <rPr>
        <sz val="11"/>
        <color rgb="FF000000"/>
        <rFont val="Calibri"/>
      </rPr>
      <t>AKOI SAAB</t>
    </r>
  </si>
  <si>
    <r>
      <rPr>
        <sz val="11"/>
        <color rgb="FF000000"/>
        <rFont val="Calibri"/>
      </rPr>
      <t>PF/AD/25-26/0751</t>
    </r>
  </si>
  <si>
    <r>
      <rPr>
        <sz val="11"/>
        <color rgb="FF000000"/>
        <rFont val="Calibri"/>
      </rPr>
      <t>11843145121a7c3f58ce27d404a3336d92c9dbdee107f809d1d59012180fce75</t>
    </r>
  </si>
  <si>
    <r>
      <rPr>
        <sz val="11"/>
        <color rgb="FF000000"/>
        <rFont val="Calibri"/>
      </rPr>
      <t>06AACCK1698R1ZT</t>
    </r>
  </si>
  <si>
    <r>
      <rPr>
        <sz val="11"/>
        <color rgb="FF000000"/>
        <rFont val="Calibri"/>
      </rPr>
      <t>LEMON TREE HOTEL UDYOG VIHAR(A UNIT OF LEMON TREE HOTELS LIMITED)</t>
    </r>
  </si>
  <si>
    <r>
      <rPr>
        <sz val="11"/>
        <color rgb="FF000000"/>
        <rFont val="Calibri"/>
      </rPr>
      <t>PF/AD/25-26/0761</t>
    </r>
  </si>
  <si>
    <r>
      <rPr>
        <sz val="11"/>
        <color rgb="FF000000"/>
        <rFont val="Calibri"/>
      </rPr>
      <t>9eca339660df4dcbedfa78b8e83d727681ec6430634017c0c0ae6cb6adda8a37</t>
    </r>
  </si>
  <si>
    <r>
      <rPr>
        <sz val="11"/>
        <color rgb="FF000000"/>
        <rFont val="Calibri"/>
      </rPr>
      <t>PF/ND/25-26/0655</t>
    </r>
  </si>
  <si>
    <r>
      <rPr>
        <sz val="11"/>
        <color rgb="FF000000"/>
        <rFont val="Calibri"/>
      </rPr>
      <t>6de9952c1765644cc441067abe08315ff0f14ba253c6b66e910b5ef51a3000db</t>
    </r>
  </si>
  <si>
    <r>
      <rPr>
        <sz val="11"/>
        <color rgb="FF000000"/>
        <rFont val="Calibri"/>
      </rPr>
      <t>06AABCE4308B1ZC</t>
    </r>
  </si>
  <si>
    <r>
      <rPr>
        <sz val="11"/>
        <color rgb="FF000000"/>
        <rFont val="Calibri"/>
      </rPr>
      <t>EMAAR INDIA LIMITED</t>
    </r>
  </si>
  <si>
    <r>
      <rPr>
        <sz val="11"/>
        <color rgb="FF000000"/>
        <rFont val="Calibri"/>
      </rPr>
      <t>PF/ND/25-26/0693</t>
    </r>
  </si>
  <si>
    <r>
      <rPr>
        <sz val="11"/>
        <color rgb="FF000000"/>
        <rFont val="Calibri"/>
      </rPr>
      <t>ca3f97bb6df960fee030d5c902f32812c15b891156a4fdaa5cde75457f44b4a3</t>
    </r>
  </si>
  <si>
    <r>
      <rPr>
        <sz val="11"/>
        <color rgb="FF000000"/>
        <rFont val="Calibri"/>
      </rPr>
      <t>33AABCV1123B2Z6</t>
    </r>
  </si>
  <si>
    <r>
      <rPr>
        <sz val="11"/>
        <color rgb="FF000000"/>
        <rFont val="Calibri"/>
      </rPr>
      <t>VETRIVEL EXPLOSIVES PRIVATE LIMITED-HOTEL DIVISION</t>
    </r>
  </si>
  <si>
    <r>
      <rPr>
        <sz val="11"/>
        <color rgb="FF000000"/>
        <rFont val="Calibri"/>
      </rPr>
      <t>PF/ND/25-26/0709</t>
    </r>
  </si>
  <si>
    <r>
      <rPr>
        <sz val="11"/>
        <color rgb="FF000000"/>
        <rFont val="Calibri"/>
      </rPr>
      <t>15-Sep-2025</t>
    </r>
  </si>
  <si>
    <r>
      <rPr>
        <sz val="11"/>
        <color rgb="FF000000"/>
        <rFont val="Calibri"/>
      </rPr>
      <t>b8de516baf2ac58036952d3534684979c9243817d12fe016d3e2d49ee1298cac</t>
    </r>
  </si>
  <si>
    <r>
      <rPr>
        <sz val="11"/>
        <color rgb="FF000000"/>
        <rFont val="Calibri"/>
      </rPr>
      <t>03AACCT8472E1ZF</t>
    </r>
  </si>
  <si>
    <r>
      <rPr>
        <sz val="11"/>
        <color rgb="FF000000"/>
        <rFont val="Calibri"/>
      </rPr>
      <t>AIPL HOSPITALITY SERVICES PRIVATE LIMITED</t>
    </r>
  </si>
  <si>
    <r>
      <rPr>
        <sz val="11"/>
        <color rgb="FF000000"/>
        <rFont val="Calibri"/>
      </rPr>
      <t>PF/ND/25-26/0666</t>
    </r>
  </si>
  <si>
    <r>
      <rPr>
        <sz val="11"/>
        <color rgb="FF000000"/>
        <rFont val="Calibri"/>
      </rPr>
      <t>b09377e83e718d58c30be98571a561f67c92b6de3f501dd7d800ef3d26b6973f</t>
    </r>
  </si>
  <si>
    <r>
      <rPr>
        <sz val="11"/>
        <color rgb="FF000000"/>
        <rFont val="Calibri"/>
      </rPr>
      <t>20AABCO1122H1ZA</t>
    </r>
  </si>
  <si>
    <r>
      <rPr>
        <sz val="11"/>
        <color rgb="FF000000"/>
        <rFont val="Calibri"/>
      </rPr>
      <t>SONOTEL HOTELS &amp; RESORTS PRIVATE LIMITED</t>
    </r>
  </si>
  <si>
    <r>
      <rPr>
        <sz val="11"/>
        <color rgb="FF000000"/>
        <rFont val="Calibri"/>
      </rPr>
      <t>PF/AD/25-26/0657</t>
    </r>
  </si>
  <si>
    <r>
      <rPr>
        <sz val="11"/>
        <color rgb="FF000000"/>
        <rFont val="Calibri"/>
      </rPr>
      <t>30dc5aac3ba3e2fa177ecafd4a382203d7fa8a895d76e03bc0986ecbfc277dbb</t>
    </r>
  </si>
  <si>
    <r>
      <rPr>
        <sz val="11"/>
        <color rgb="FF000000"/>
        <rFont val="Calibri"/>
      </rPr>
      <t>09AACCC7611C1Z1</t>
    </r>
  </si>
  <si>
    <r>
      <rPr>
        <sz val="11"/>
        <color rgb="FF000000"/>
        <rFont val="Calibri"/>
      </rPr>
      <t>CANARY HOTELS PVT.LTD</t>
    </r>
  </si>
  <si>
    <r>
      <rPr>
        <sz val="11"/>
        <color rgb="FF000000"/>
        <rFont val="Calibri"/>
      </rPr>
      <t>PF/AD/25-26/0718</t>
    </r>
  </si>
  <si>
    <r>
      <rPr>
        <sz val="11"/>
        <color rgb="FF000000"/>
        <rFont val="Calibri"/>
      </rPr>
      <t>22-Sep-2025</t>
    </r>
  </si>
  <si>
    <r>
      <rPr>
        <sz val="11"/>
        <color rgb="FF000000"/>
        <rFont val="Calibri"/>
      </rPr>
      <t>894c43ea61ad8c9302876544b894427df25728c9d1f39f3235ba89920f49b441</t>
    </r>
  </si>
  <si>
    <r>
      <rPr>
        <sz val="11"/>
        <color rgb="FF000000"/>
        <rFont val="Calibri"/>
      </rPr>
      <t>37AAHFM9877G2ZK</t>
    </r>
  </si>
  <si>
    <r>
      <rPr>
        <sz val="11"/>
        <color rgb="FF000000"/>
        <rFont val="Calibri"/>
      </rPr>
      <t>MAG LEISURES</t>
    </r>
  </si>
  <si>
    <r>
      <rPr>
        <sz val="11"/>
        <color rgb="FF000000"/>
        <rFont val="Calibri"/>
      </rPr>
      <t>PF/AD/25-26/0652</t>
    </r>
  </si>
  <si>
    <r>
      <rPr>
        <sz val="11"/>
        <color rgb="FF000000"/>
        <rFont val="Calibri"/>
      </rPr>
      <t>83ca7126d3bca63206df1478c9a705d29287828c521a1e9d41f5e6e34a5120af</t>
    </r>
  </si>
  <si>
    <r>
      <rPr>
        <sz val="11"/>
        <color rgb="FF000000"/>
        <rFont val="Calibri"/>
      </rPr>
      <t>30ADHPP0504A1ZJ</t>
    </r>
  </si>
  <si>
    <r>
      <rPr>
        <sz val="11"/>
        <color rgb="FF000000"/>
        <rFont val="Calibri"/>
      </rPr>
      <t>LA ESTORIA, IHCL SELEQTIONS - UNIT OF NAVELKAR LANDMARKS</t>
    </r>
  </si>
  <si>
    <r>
      <rPr>
        <sz val="11"/>
        <color rgb="FF000000"/>
        <rFont val="Calibri"/>
      </rPr>
      <t>PF/ND/25-26/0662</t>
    </r>
  </si>
  <si>
    <r>
      <rPr>
        <sz val="11"/>
        <color rgb="FF000000"/>
        <rFont val="Calibri"/>
      </rPr>
      <t>a7ca9044b5f3cf2f9d0ab9237a5913fb56fdba536655b8d2a62922416c221062</t>
    </r>
  </si>
  <si>
    <r>
      <rPr>
        <sz val="11"/>
        <color rgb="FF000000"/>
        <rFont val="Calibri"/>
      </rPr>
      <t>01AAECP2620C1ZB</t>
    </r>
  </si>
  <si>
    <r>
      <rPr>
        <sz val="11"/>
        <color rgb="FF000000"/>
        <rFont val="Calibri"/>
      </rPr>
      <t>THE KHYBER HIMALAYAN RESORT &amp; SPA</t>
    </r>
  </si>
  <si>
    <r>
      <rPr>
        <sz val="11"/>
        <color rgb="FF000000"/>
        <rFont val="Calibri"/>
      </rPr>
      <t>PF/ND/25-26/0724</t>
    </r>
  </si>
  <si>
    <r>
      <rPr>
        <sz val="11"/>
        <color rgb="FF000000"/>
        <rFont val="Calibri"/>
      </rPr>
      <t>2815c55498a53c76a52c5571b5963cffdcb836d11dda2873d0f0f81c4d34f3e5</t>
    </r>
  </si>
  <si>
    <r>
      <rPr>
        <sz val="11"/>
        <color rgb="FF000000"/>
        <rFont val="Calibri"/>
      </rPr>
      <t>23AADCN2081L1ZI</t>
    </r>
  </si>
  <si>
    <r>
      <rPr>
        <sz val="11"/>
        <color rgb="FF000000"/>
        <rFont val="Calibri"/>
      </rPr>
      <t>SHAWN ELIZEY A UNIT OF N M AUTO PARTS PRIVATE LIMITED</t>
    </r>
  </si>
  <si>
    <r>
      <rPr>
        <sz val="11"/>
        <color rgb="FF000000"/>
        <rFont val="Calibri"/>
      </rPr>
      <t>PF/ND/25-26/0747</t>
    </r>
  </si>
  <si>
    <r>
      <rPr>
        <sz val="11"/>
        <color rgb="FF000000"/>
        <rFont val="Calibri"/>
      </rPr>
      <t>fb679db738035c5469bf87607cdd0d723cca49ad200b0296867d57d277ed9874</t>
    </r>
  </si>
  <si>
    <r>
      <rPr>
        <sz val="11"/>
        <color rgb="FF000000"/>
        <rFont val="Calibri"/>
      </rPr>
      <t>36AACCG5200D1Z9</t>
    </r>
  </si>
  <si>
    <r>
      <rPr>
        <sz val="11"/>
        <color rgb="FF000000"/>
        <rFont val="Calibri"/>
      </rPr>
      <t>M/S GOLDEN JUBILEE HOTELS PRIVATE LIMITED</t>
    </r>
  </si>
  <si>
    <r>
      <rPr>
        <sz val="11"/>
        <color rgb="FF000000"/>
        <rFont val="Calibri"/>
      </rPr>
      <t>PF/AD/25-26/0759</t>
    </r>
  </si>
  <si>
    <r>
      <rPr>
        <sz val="11"/>
        <color rgb="FF000000"/>
        <rFont val="Calibri"/>
      </rPr>
      <t>36 - Telangana</t>
    </r>
  </si>
  <si>
    <r>
      <rPr>
        <sz val="11"/>
        <color rgb="FF000000"/>
        <rFont val="Calibri"/>
      </rPr>
      <t>1f304398c618c99734172354de8bc73bd814babe8f8d2a68b4256df333dbd6bb</t>
    </r>
  </si>
  <si>
    <r>
      <rPr>
        <sz val="11"/>
        <color rgb="FF000000"/>
        <rFont val="Calibri"/>
      </rPr>
      <t>08AABCB1885C2ZW</t>
    </r>
  </si>
  <si>
    <r>
      <rPr>
        <sz val="11"/>
        <color rgb="FF000000"/>
        <rFont val="Calibri"/>
      </rPr>
      <t>ACCIL CORPORATION PRIVATE LIMITED</t>
    </r>
  </si>
  <si>
    <r>
      <rPr>
        <sz val="11"/>
        <color rgb="FF000000"/>
        <rFont val="Calibri"/>
      </rPr>
      <t>PF/ND/25-26/0674</t>
    </r>
  </si>
  <si>
    <r>
      <rPr>
        <sz val="11"/>
        <color rgb="FF000000"/>
        <rFont val="Calibri"/>
      </rPr>
      <t>e18ef715b7dbcc1afa2e550531b3de43fe193a90457d29a926ba1d4f9bbc955e</t>
    </r>
  </si>
  <si>
    <r>
      <rPr>
        <sz val="11"/>
        <color rgb="FF000000"/>
        <rFont val="Calibri"/>
      </rPr>
      <t>36AACCK1698R3ZO</t>
    </r>
  </si>
  <si>
    <r>
      <rPr>
        <sz val="11"/>
        <color rgb="FF000000"/>
        <rFont val="Calibri"/>
      </rPr>
      <t>M/S RED FOX HOTEL HYDERABAD A UNIT OF LEMON TREE HOTELS LIMITED</t>
    </r>
  </si>
  <si>
    <r>
      <rPr>
        <sz val="11"/>
        <color rgb="FF000000"/>
        <rFont val="Calibri"/>
      </rPr>
      <t>PF/AD/25-26/0762</t>
    </r>
  </si>
  <si>
    <r>
      <rPr>
        <sz val="11"/>
        <color rgb="FF000000"/>
        <rFont val="Calibri"/>
      </rPr>
      <t>9ba7b62422d5fa6f40196ce64c4addef0695d4239457db30fc095ed1bcbbddac</t>
    </r>
  </si>
  <si>
    <r>
      <rPr>
        <sz val="11"/>
        <color rgb="FF000000"/>
        <rFont val="Calibri"/>
      </rPr>
      <t>09AABCO0269M1Z5</t>
    </r>
  </si>
  <si>
    <r>
      <rPr>
        <sz val="11"/>
        <color rgb="FF000000"/>
        <rFont val="Calibri"/>
      </rPr>
      <t>juSTa KASHI PARAMPARA</t>
    </r>
  </si>
  <si>
    <r>
      <rPr>
        <sz val="11"/>
        <color rgb="FF000000"/>
        <rFont val="Calibri"/>
      </rPr>
      <t>PF/ND/25-26/0679</t>
    </r>
  </si>
  <si>
    <r>
      <rPr>
        <sz val="11"/>
        <color rgb="FF000000"/>
        <rFont val="Calibri"/>
      </rPr>
      <t>b21111193f2c8b8ff9028f0bf9f99caab962059a0866e872581c5f0bedba8841</t>
    </r>
  </si>
  <si>
    <r>
      <rPr>
        <sz val="11"/>
        <color rgb="FF000000"/>
        <rFont val="Calibri"/>
      </rPr>
      <t>03AAUCA6683N1ZW</t>
    </r>
  </si>
  <si>
    <r>
      <rPr>
        <sz val="11"/>
        <color rgb="FF000000"/>
        <rFont val="Calibri"/>
      </rPr>
      <t>APEEJAY NORTH-WEST HOTELS PRIVATE LIMITED</t>
    </r>
  </si>
  <si>
    <r>
      <rPr>
        <sz val="11"/>
        <color rgb="FF000000"/>
        <rFont val="Calibri"/>
      </rPr>
      <t>PF/ND/25-26/0700</t>
    </r>
  </si>
  <si>
    <r>
      <rPr>
        <sz val="11"/>
        <color rgb="FF000000"/>
        <rFont val="Calibri"/>
      </rPr>
      <t>05106b6f0bb163bf074486c14a8176d69866351c7fc714c90535d5cc360cb090</t>
    </r>
  </si>
  <si>
    <r>
      <rPr>
        <sz val="11"/>
        <color rgb="FF000000"/>
        <rFont val="Calibri"/>
      </rPr>
      <t>08AADHD8263P1ZQ</t>
    </r>
  </si>
  <si>
    <r>
      <rPr>
        <sz val="11"/>
        <color rgb="FF000000"/>
        <rFont val="Calibri"/>
      </rPr>
      <t>DINESH KUMAR CHOUDHARY HUF</t>
    </r>
  </si>
  <si>
    <r>
      <rPr>
        <sz val="11"/>
        <color rgb="FF000000"/>
        <rFont val="Calibri"/>
      </rPr>
      <t>PF/ND/25-26/0661</t>
    </r>
  </si>
  <si>
    <r>
      <rPr>
        <sz val="11"/>
        <color rgb="FF000000"/>
        <rFont val="Calibri"/>
      </rPr>
      <t>88267c2dfbe4ce55a09cff79e325766d8a7fc6cb5ac96a8690c655ae1aeb8704</t>
    </r>
  </si>
  <si>
    <r>
      <rPr>
        <sz val="11"/>
        <color rgb="FF000000"/>
        <rFont val="Calibri"/>
      </rPr>
      <t>PF/AD/25-26/0680</t>
    </r>
  </si>
  <si>
    <r>
      <rPr>
        <sz val="11"/>
        <color rgb="FF000000"/>
        <rFont val="Calibri"/>
      </rPr>
      <t>e0cfa9b47ffc45772ebf50ec0c7620e4e3c8a9052238e79e1204f0e0d7c2afa3</t>
    </r>
  </si>
  <si>
    <r>
      <rPr>
        <sz val="11"/>
        <color rgb="FF000000"/>
        <rFont val="Calibri"/>
      </rPr>
      <t>27AACCC4602P2ZI</t>
    </r>
  </si>
  <si>
    <r>
      <rPr>
        <sz val="11"/>
        <color rgb="FF000000"/>
        <rFont val="Calibri"/>
      </rPr>
      <t>Lemon Tree Premier Mumbai - A Unit of Fleur Hotels limited</t>
    </r>
  </si>
  <si>
    <r>
      <rPr>
        <sz val="11"/>
        <color rgb="FF000000"/>
        <rFont val="Calibri"/>
      </rPr>
      <t>PF/AD/25-26/0712</t>
    </r>
  </si>
  <si>
    <r>
      <rPr>
        <sz val="11"/>
        <color rgb="FF000000"/>
        <rFont val="Calibri"/>
      </rPr>
      <t>cb35d529b07f7f34971ed44f9d83b4cb192183dd14aa4e5e1b1b7d74a01036b6</t>
    </r>
  </si>
  <si>
    <r>
      <rPr>
        <sz val="11"/>
        <color rgb="FF000000"/>
        <rFont val="Calibri"/>
      </rPr>
      <t>36AAACB7961L1ZB</t>
    </r>
  </si>
  <si>
    <r>
      <rPr>
        <sz val="11"/>
        <color rgb="FF000000"/>
        <rFont val="Calibri"/>
      </rPr>
      <t>M/S APEEJAY SURENDRA PARK HOTELS LTD</t>
    </r>
  </si>
  <si>
    <r>
      <rPr>
        <sz val="11"/>
        <color rgb="FF000000"/>
        <rFont val="Calibri"/>
      </rPr>
      <t>PF/AD/25-26/0705</t>
    </r>
  </si>
  <si>
    <r>
      <rPr>
        <sz val="11"/>
        <color rgb="FF000000"/>
        <rFont val="Calibri"/>
      </rPr>
      <t>10d8d05894d0e90710635dbd7a406d02679324b33b95b0547b12853ab3c39aa6</t>
    </r>
  </si>
  <si>
    <r>
      <rPr>
        <sz val="11"/>
        <color rgb="FF000000"/>
        <rFont val="Calibri"/>
      </rPr>
      <t>07AATFK2671C1Z8</t>
    </r>
  </si>
  <si>
    <r>
      <rPr>
        <sz val="11"/>
        <color rgb="FF000000"/>
        <rFont val="Calibri"/>
      </rPr>
      <t>KARTIK TOWERS LLP</t>
    </r>
  </si>
  <si>
    <r>
      <rPr>
        <sz val="11"/>
        <color rgb="FF000000"/>
        <rFont val="Calibri"/>
      </rPr>
      <t>PF/AD/25-26/0719</t>
    </r>
  </si>
  <si>
    <r>
      <rPr>
        <sz val="11"/>
        <color rgb="FF000000"/>
        <rFont val="Calibri"/>
      </rPr>
      <t>7f1fbdfb8faa90eac069124bd51bf406c816716807f69c9701bbfe30833e28b3</t>
    </r>
  </si>
  <si>
    <r>
      <rPr>
        <sz val="11"/>
        <color rgb="FF000000"/>
        <rFont val="Calibri"/>
      </rPr>
      <t>PF/ND/25-26/0720</t>
    </r>
  </si>
  <si>
    <r>
      <rPr>
        <sz val="11"/>
        <color rgb="FF000000"/>
        <rFont val="Calibri"/>
      </rPr>
      <t>a1d64c08b7f8e24ec2d62c1d0794394e5f78c9e96c2ba21562dd35428e9e72ba</t>
    </r>
  </si>
  <si>
    <r>
      <rPr>
        <sz val="11"/>
        <color rgb="FF000000"/>
        <rFont val="Calibri"/>
      </rPr>
      <t>06AAACH4108B6Z7</t>
    </r>
  </si>
  <si>
    <r>
      <rPr>
        <sz val="11"/>
        <color rgb="FF000000"/>
        <rFont val="Calibri"/>
      </rPr>
      <t>HARYANA TOURISM COPRORATION LIMITED (RED BISHOP)</t>
    </r>
  </si>
  <si>
    <r>
      <rPr>
        <sz val="11"/>
        <color rgb="FF000000"/>
        <rFont val="Calibri"/>
      </rPr>
      <t>PF/AD/25-26/0669</t>
    </r>
  </si>
  <si>
    <r>
      <rPr>
        <sz val="11"/>
        <color rgb="FF000000"/>
        <rFont val="Calibri"/>
      </rPr>
      <t>652f145a8fc9f0070db5da96b0c01deec467e3670c7a3aba45891f73166586f3</t>
    </r>
  </si>
  <si>
    <r>
      <rPr>
        <sz val="11"/>
        <color rgb="FF000000"/>
        <rFont val="Calibri"/>
      </rPr>
      <t>32AAJCK2701N1ZL</t>
    </r>
  </si>
  <si>
    <r>
      <rPr>
        <sz val="11"/>
        <color rgb="FF000000"/>
        <rFont val="Calibri"/>
      </rPr>
      <t>KEF Hospitality India Private Limited</t>
    </r>
  </si>
  <si>
    <r>
      <rPr>
        <sz val="11"/>
        <color rgb="FF000000"/>
        <rFont val="Calibri"/>
      </rPr>
      <t>PF/AD/25-26/0692</t>
    </r>
  </si>
  <si>
    <r>
      <rPr>
        <sz val="11"/>
        <color rgb="FF000000"/>
        <rFont val="Calibri"/>
      </rPr>
      <t>c75938fe789110a4b4ec465b4514f741868a79f1832de063b7751e948ae6add2</t>
    </r>
  </si>
  <si>
    <r>
      <rPr>
        <sz val="11"/>
        <color rgb="FF000000"/>
        <rFont val="Calibri"/>
      </rPr>
      <t>PF/AD/25-26/0694</t>
    </r>
  </si>
  <si>
    <r>
      <rPr>
        <sz val="11"/>
        <color rgb="FF000000"/>
        <rFont val="Calibri"/>
      </rPr>
      <t>5381382aaa15fabe745f5783dd36e73b9576448d0dc2aaa5a4f9747531e56215</t>
    </r>
  </si>
  <si>
    <r>
      <rPr>
        <sz val="11"/>
        <color rgb="FF000000"/>
        <rFont val="Calibri"/>
      </rPr>
      <t>08AAACH0026Q1ZK</t>
    </r>
  </si>
  <si>
    <r>
      <rPr>
        <sz val="11"/>
        <color rgb="FF000000"/>
        <rFont val="Calibri"/>
      </rPr>
      <t>HERITAGE RESORTS PRIVATE LIMITED</t>
    </r>
  </si>
  <si>
    <r>
      <rPr>
        <sz val="11"/>
        <color rgb="FF000000"/>
        <rFont val="Calibri"/>
      </rPr>
      <t>PF/AD/25-26/0738</t>
    </r>
  </si>
  <si>
    <r>
      <rPr>
        <sz val="11"/>
        <color rgb="FF000000"/>
        <rFont val="Calibri"/>
      </rPr>
      <t>26-Sep-2025</t>
    </r>
  </si>
  <si>
    <r>
      <rPr>
        <sz val="11"/>
        <color rgb="FF000000"/>
        <rFont val="Calibri"/>
      </rPr>
      <t>08c5f4507bdbcb90490e0ce09aab3c027359a036e089262c2a9b9fc34bb20dcf</t>
    </r>
  </si>
  <si>
    <r>
      <rPr>
        <sz val="11"/>
        <color rgb="FF000000"/>
        <rFont val="Calibri"/>
      </rPr>
      <t>19AAFCS4487D1Z3</t>
    </r>
  </si>
  <si>
    <r>
      <rPr>
        <sz val="11"/>
        <color rgb="FF000000"/>
        <rFont val="Calibri"/>
      </rPr>
      <t>SPACE CIRCLE CLUBS &amp; RESORTS PVT LTD</t>
    </r>
  </si>
  <si>
    <r>
      <rPr>
        <sz val="11"/>
        <color rgb="FF000000"/>
        <rFont val="Calibri"/>
      </rPr>
      <t>PF/AD/25-26/0708</t>
    </r>
  </si>
  <si>
    <r>
      <rPr>
        <sz val="11"/>
        <color rgb="FF000000"/>
        <rFont val="Calibri"/>
      </rPr>
      <t>cbf88f3f71a53493ae987159c99c31b6f1b1aa58618da90f506353e584b7a55b</t>
    </r>
  </si>
  <si>
    <r>
      <rPr>
        <sz val="11"/>
        <color rgb="FF000000"/>
        <rFont val="Calibri"/>
      </rPr>
      <t>06AAPCM7543L1ZU</t>
    </r>
  </si>
  <si>
    <r>
      <rPr>
        <sz val="11"/>
        <color rgb="FF000000"/>
        <rFont val="Calibri"/>
      </rPr>
      <t>MYCLOUD HOSPITALITY SOFTWARE PRIVATE LIMITED</t>
    </r>
  </si>
  <si>
    <r>
      <rPr>
        <sz val="11"/>
        <color rgb="FF000000"/>
        <rFont val="Calibri"/>
      </rPr>
      <t>PFIPL/25/SAL/1</t>
    </r>
  </si>
  <si>
    <r>
      <rPr>
        <sz val="11"/>
        <color rgb="FF000000"/>
        <rFont val="Calibri"/>
      </rPr>
      <t>1c4a10866b3b875df2d0469622bfdb9b9193c6a6d44376f62d11074f943e6933</t>
    </r>
  </si>
  <si>
    <r>
      <rPr>
        <sz val="11"/>
        <color rgb="FF000000"/>
        <rFont val="Calibri"/>
      </rPr>
      <t>PFIPL/R/25-26/02</t>
    </r>
  </si>
  <si>
    <r>
      <rPr>
        <sz val="11"/>
        <color rgb="FF000000"/>
        <rFont val="Calibri"/>
      </rPr>
      <t>fc6c1e083faeb385847b0edeede4e335df7c10b5f520892c1e6e27165c105e53</t>
    </r>
  </si>
  <si>
    <r>
      <rPr>
        <sz val="11"/>
        <color rgb="FF000000"/>
        <rFont val="Calibri"/>
      </rPr>
      <t>PF/AD/25-26/0658</t>
    </r>
  </si>
  <si>
    <r>
      <rPr>
        <sz val="11"/>
        <color rgb="FF000000"/>
        <rFont val="Calibri"/>
      </rPr>
      <t>d2294439912b92c86d63b6186e541bd15dcc3a60d3633dbbf96179adf955a7fe</t>
    </r>
  </si>
  <si>
    <r>
      <rPr>
        <sz val="11"/>
        <color rgb="FF000000"/>
        <rFont val="Calibri"/>
      </rPr>
      <t>PF/AD/25-26/0659</t>
    </r>
  </si>
  <si>
    <r>
      <rPr>
        <sz val="11"/>
        <color rgb="FF000000"/>
        <rFont val="Calibri"/>
      </rPr>
      <t>7ad13700060403adddbfb2dbe684cd812224f32574930947dcecc91b2f9ff54c</t>
    </r>
  </si>
  <si>
    <r>
      <rPr>
        <sz val="11"/>
        <color rgb="FF000000"/>
        <rFont val="Calibri"/>
      </rPr>
      <t>PF/AD/25-26/0660</t>
    </r>
  </si>
  <si>
    <r>
      <rPr>
        <sz val="11"/>
        <color rgb="FF000000"/>
        <rFont val="Calibri"/>
      </rPr>
      <t>e6faa4dea36900ddcbf3b49ad8ca41610138256f6c197867a1c7d12577aa737d</t>
    </r>
  </si>
  <si>
    <r>
      <rPr>
        <sz val="11"/>
        <color rgb="FF000000"/>
        <rFont val="Calibri"/>
      </rPr>
      <t>06AACCI1684F2ZP</t>
    </r>
  </si>
  <si>
    <r>
      <rPr>
        <sz val="11"/>
        <color rgb="FF000000"/>
        <rFont val="Calibri"/>
      </rPr>
      <t>CHINA CLUB</t>
    </r>
  </si>
  <si>
    <r>
      <rPr>
        <sz val="11"/>
        <color rgb="FF000000"/>
        <rFont val="Calibri"/>
      </rPr>
      <t>PF/AD/25-26/0676</t>
    </r>
  </si>
  <si>
    <r>
      <rPr>
        <sz val="11"/>
        <color rgb="FF000000"/>
        <rFont val="Calibri"/>
      </rPr>
      <t>09-Sep-2025</t>
    </r>
  </si>
  <si>
    <r>
      <rPr>
        <sz val="11"/>
        <color rgb="FF000000"/>
        <rFont val="Calibri"/>
      </rPr>
      <t>448dc57d3e165e80d0d59d939e899745a89947da65601bdc4da0e1d974d20110</t>
    </r>
  </si>
  <si>
    <r>
      <rPr>
        <sz val="11"/>
        <color rgb="FF000000"/>
        <rFont val="Calibri"/>
      </rPr>
      <t>27AABCR8519H1Z6</t>
    </r>
  </si>
  <si>
    <r>
      <rPr>
        <sz val="11"/>
        <color rgb="FF000000"/>
        <rFont val="Calibri"/>
      </rPr>
      <t>ROYAL WESTERN INDIA TURF CLUB PRIVATE LIMITED</t>
    </r>
  </si>
  <si>
    <r>
      <rPr>
        <sz val="11"/>
        <color rgb="FF000000"/>
        <rFont val="Calibri"/>
      </rPr>
      <t>PF/ND/25-26/0675</t>
    </r>
  </si>
  <si>
    <r>
      <rPr>
        <sz val="11"/>
        <color rgb="FF000000"/>
        <rFont val="Calibri"/>
      </rPr>
      <t>decaf62f8ff0bbe1b96d3c00730c850b2dc30b00a6a241720b9fa5f958138e83</t>
    </r>
  </si>
  <si>
    <r>
      <rPr>
        <sz val="11"/>
        <color rgb="FF000000"/>
        <rFont val="Calibri"/>
      </rPr>
      <t>PF/AD/25-26/0653</t>
    </r>
  </si>
  <si>
    <r>
      <rPr>
        <sz val="11"/>
        <color rgb="FF000000"/>
        <rFont val="Calibri"/>
      </rPr>
      <t>acd54607fc793f7fd1955d258e7d8baf2c72b8890e42128e07892e3eb1081961</t>
    </r>
  </si>
  <si>
    <r>
      <rPr>
        <sz val="11"/>
        <color rgb="FF000000"/>
        <rFont val="Calibri"/>
      </rPr>
      <t>08AADCB1360N1ZM</t>
    </r>
  </si>
  <si>
    <r>
      <rPr>
        <sz val="11"/>
        <color rgb="FF000000"/>
        <rFont val="Calibri"/>
      </rPr>
      <t>BHUMIKA ENTERPRISES PRIVATE LIMITED</t>
    </r>
  </si>
  <si>
    <r>
      <rPr>
        <sz val="11"/>
        <color rgb="FF000000"/>
        <rFont val="Calibri"/>
      </rPr>
      <t>PF/AD/25-26/0698</t>
    </r>
  </si>
  <si>
    <r>
      <rPr>
        <sz val="11"/>
        <color rgb="FF000000"/>
        <rFont val="Calibri"/>
      </rPr>
      <t>1a4caf2dad0717308a08b0063e4e0ec359cde9114ae1f8a2e74994f1ac4457a7</t>
    </r>
  </si>
  <si>
    <r>
      <rPr>
        <sz val="11"/>
        <color rgb="FF000000"/>
        <rFont val="Calibri"/>
      </rPr>
      <t>27AAACB7961L1ZA</t>
    </r>
  </si>
  <si>
    <r>
      <rPr>
        <sz val="11"/>
        <color rgb="FF000000"/>
        <rFont val="Calibri"/>
      </rPr>
      <t>Apeejay Surrendra Park Hotels Limited</t>
    </r>
  </si>
  <si>
    <r>
      <rPr>
        <sz val="11"/>
        <color rgb="FF000000"/>
        <rFont val="Calibri"/>
      </rPr>
      <t>PF/AD/25-26/0707</t>
    </r>
  </si>
  <si>
    <r>
      <rPr>
        <sz val="11"/>
        <color rgb="FF000000"/>
        <rFont val="Calibri"/>
      </rPr>
      <t>bf5647314fb7e3a47069e274df6b299d012add998a3ce325bfcd835eea5058bf</t>
    </r>
  </si>
  <si>
    <r>
      <rPr>
        <sz val="11"/>
        <color rgb="FF000000"/>
        <rFont val="Calibri"/>
      </rPr>
      <t>07AACCT7060J2Z5</t>
    </r>
  </si>
  <si>
    <r>
      <rPr>
        <sz val="11"/>
        <color rgb="FF000000"/>
        <rFont val="Calibri"/>
      </rPr>
      <t>TIRUPATI BUILDINGS &amp; OFFICES PVT. LTD.</t>
    </r>
  </si>
  <si>
    <r>
      <rPr>
        <sz val="11"/>
        <color rgb="FF000000"/>
        <rFont val="Calibri"/>
      </rPr>
      <t>PF/AD/25-26/0756</t>
    </r>
  </si>
  <si>
    <r>
      <rPr>
        <sz val="11"/>
        <color rgb="FF000000"/>
        <rFont val="Calibri"/>
      </rPr>
      <t>09d97f2c4784e76a4ad30630bd2939d748d024743fab7107d9146980af3352ea</t>
    </r>
  </si>
  <si>
    <r>
      <rPr>
        <sz val="11"/>
        <color rgb="FF000000"/>
        <rFont val="Calibri"/>
      </rPr>
      <t>01AAJFS4694P1ZK</t>
    </r>
  </si>
  <si>
    <r>
      <rPr>
        <sz val="11"/>
        <color rgb="FF000000"/>
        <rFont val="Calibri"/>
      </rPr>
      <t>THE VINTAGE SRINAGAR</t>
    </r>
  </si>
  <si>
    <r>
      <rPr>
        <sz val="11"/>
        <color rgb="FF000000"/>
        <rFont val="Calibri"/>
      </rPr>
      <t>PF/ND/25-26/0723</t>
    </r>
  </si>
  <si>
    <r>
      <rPr>
        <sz val="11"/>
        <color rgb="FF000000"/>
        <rFont val="Calibri"/>
      </rPr>
      <t>9c6451036e0906bcf8fd0158cfb328e60fbe2928eded3489521e1446fbd67dbf</t>
    </r>
  </si>
  <si>
    <r>
      <rPr>
        <sz val="11"/>
        <color rgb="FF000000"/>
        <rFont val="Calibri"/>
      </rPr>
      <t>PF/ND/25-26/0672</t>
    </r>
  </si>
  <si>
    <r>
      <rPr>
        <sz val="11"/>
        <color rgb="FF000000"/>
        <rFont val="Calibri"/>
      </rPr>
      <t>4acd6d31e12abdd2fad7c248ea3f16b37e9eae8e42e70218c8102e11e5007330</t>
    </r>
  </si>
  <si>
    <r>
      <rPr>
        <sz val="11"/>
        <color rgb="FF000000"/>
        <rFont val="Calibri"/>
      </rPr>
      <t>PF/ND/25-26/0753</t>
    </r>
  </si>
  <si>
    <r>
      <rPr>
        <sz val="11"/>
        <color rgb="FF000000"/>
        <rFont val="Calibri"/>
      </rPr>
      <t>4754bc01789ff452f21916eba0bc2c46c72befee71c3cd52a07d8c8b88011b33</t>
    </r>
  </si>
  <si>
    <r>
      <rPr>
        <sz val="11"/>
        <color rgb="FF000000"/>
        <rFont val="Calibri"/>
      </rPr>
      <t>06AAACW4495Q1ZK</t>
    </r>
  </si>
  <si>
    <r>
      <rPr>
        <sz val="11"/>
        <color rgb="FF000000"/>
        <rFont val="Calibri"/>
      </rPr>
      <t>JONES LANG LASALLE BUILDING OPERATIONS PRIVATE LIMITED</t>
    </r>
  </si>
  <si>
    <r>
      <rPr>
        <sz val="11"/>
        <color rgb="FF000000"/>
        <rFont val="Calibri"/>
      </rPr>
      <t>PF/AD/25-26/0690</t>
    </r>
  </si>
  <si>
    <r>
      <rPr>
        <sz val="11"/>
        <color rgb="FF000000"/>
        <rFont val="Calibri"/>
      </rPr>
      <t>02087498a67ac866355cee74be78ba1317191abf44f97687460cc4ee49f3303a</t>
    </r>
  </si>
  <si>
    <r>
      <rPr>
        <sz val="11"/>
        <color rgb="FF000000"/>
        <rFont val="Calibri"/>
      </rPr>
      <t>24-Sep-2025</t>
    </r>
  </si>
  <si>
    <r>
      <rPr>
        <sz val="11"/>
        <color rgb="FF000000"/>
        <rFont val="Calibri"/>
      </rPr>
      <t>06AACCC4602P2ZM</t>
    </r>
  </si>
  <si>
    <r>
      <rPr>
        <sz val="11"/>
        <color rgb="FF000000"/>
        <rFont val="Calibri"/>
      </rPr>
      <t>FLEUR HOTELS  LIMITED</t>
    </r>
  </si>
  <si>
    <r>
      <rPr>
        <sz val="11"/>
        <color rgb="FF000000"/>
        <rFont val="Calibri"/>
      </rPr>
      <t>PF/AD/25-26/0656</t>
    </r>
  </si>
  <si>
    <r>
      <rPr>
        <sz val="11"/>
        <color rgb="FF000000"/>
        <rFont val="Calibri"/>
      </rPr>
      <t>a9ee2bbfcc43db440c43f3c83c2b335480eff21d42ac598e3fb1a997ffcbc8d6</t>
    </r>
  </si>
  <si>
    <r>
      <rPr>
        <sz val="11"/>
        <color rgb="FF000000"/>
        <rFont val="Calibri"/>
      </rPr>
      <t>PF/AD/25-26/0670</t>
    </r>
  </si>
  <si>
    <r>
      <rPr>
        <sz val="11"/>
        <color rgb="FF000000"/>
        <rFont val="Calibri"/>
      </rPr>
      <t>257945a787d36ccaa5cfc6a5463c8fb8829eb425230ba92864d16c17d6a64ab5</t>
    </r>
  </si>
  <si>
    <r>
      <rPr>
        <sz val="11"/>
        <color rgb="FF000000"/>
        <rFont val="Calibri"/>
      </rPr>
      <t>09AAACB9469K1Z3</t>
    </r>
  </si>
  <si>
    <r>
      <rPr>
        <sz val="11"/>
        <color rgb="FF000000"/>
        <rFont val="Calibri"/>
      </rPr>
      <t>BRIGHT ENTERPRISES PRIVATE LIMITED</t>
    </r>
  </si>
  <si>
    <r>
      <rPr>
        <sz val="11"/>
        <color rgb="FF000000"/>
        <rFont val="Calibri"/>
      </rPr>
      <t>PF/ND/25-26/0714</t>
    </r>
  </si>
  <si>
    <r>
      <rPr>
        <sz val="11"/>
        <color rgb="FF000000"/>
        <rFont val="Calibri"/>
      </rPr>
      <t>748cf80922c2253ab389809c01c46bf21a8489291b988cd5916dedad486e9be7</t>
    </r>
  </si>
  <si>
    <r>
      <rPr>
        <sz val="11"/>
        <color rgb="FF000000"/>
        <rFont val="Calibri"/>
      </rPr>
      <t>37AAACB7961L3Z7</t>
    </r>
  </si>
  <si>
    <r>
      <rPr>
        <sz val="11"/>
        <color rgb="FF000000"/>
        <rFont val="Calibri"/>
      </rPr>
      <t>APEEJAY SURRENDRA PARK HOTELS LT</t>
    </r>
  </si>
  <si>
    <r>
      <rPr>
        <sz val="11"/>
        <color rgb="FF000000"/>
        <rFont val="Calibri"/>
      </rPr>
      <t>PF/AD/25-26/0702</t>
    </r>
  </si>
  <si>
    <r>
      <rPr>
        <sz val="11"/>
        <color rgb="FF000000"/>
        <rFont val="Calibri"/>
      </rPr>
      <t>8bb94da294c74107415f38bd4a36afc50ad12fb6b3888ad3721b7da02ec56a9d</t>
    </r>
  </si>
  <si>
    <r>
      <rPr>
        <sz val="11"/>
        <color rgb="FF000000"/>
        <rFont val="Calibri"/>
      </rPr>
      <t>PF/AD/25-26/0703</t>
    </r>
  </si>
  <si>
    <r>
      <rPr>
        <sz val="11"/>
        <color rgb="FF000000"/>
        <rFont val="Calibri"/>
      </rPr>
      <t>890e81f6d0e2982cdc2332b70bdd1f5874ed03aff8fc08f9c08e1e85936df335</t>
    </r>
  </si>
  <si>
    <r>
      <rPr>
        <sz val="11"/>
        <color rgb="FF000000"/>
        <rFont val="Calibri"/>
      </rPr>
      <t>PF/AD/25-26/0704</t>
    </r>
  </si>
  <si>
    <r>
      <rPr>
        <sz val="11"/>
        <color rgb="FF000000"/>
        <rFont val="Calibri"/>
      </rPr>
      <t>38642aaeb9b30397387506b6941f7221b6fda244dd273a405a4d428570fcfc43</t>
    </r>
  </si>
  <si>
    <r>
      <rPr>
        <sz val="11"/>
        <color rgb="FF000000"/>
        <rFont val="Calibri"/>
      </rPr>
      <t>21AAKCP9180B1ZK</t>
    </r>
  </si>
  <si>
    <r>
      <rPr>
        <sz val="11"/>
        <color rgb="FF000000"/>
        <rFont val="Calibri"/>
      </rPr>
      <t>PRAVAT HOSPITALITY PRIVATE LIMITED</t>
    </r>
  </si>
  <si>
    <r>
      <rPr>
        <sz val="11"/>
        <color rgb="FF000000"/>
        <rFont val="Calibri"/>
      </rPr>
      <t>PF/ND/25-26/0691</t>
    </r>
  </si>
  <si>
    <r>
      <rPr>
        <sz val="11"/>
        <color rgb="FF000000"/>
        <rFont val="Calibri"/>
      </rPr>
      <t>b1bbb3b46cbc9f83bfec799348dccd0e6af6242f012fc4830bd06eac403782a7</t>
    </r>
  </si>
  <si>
    <r>
      <rPr>
        <sz val="11"/>
        <color rgb="FF000000"/>
        <rFont val="Calibri"/>
      </rPr>
      <t>19AAACB7961L2Z6</t>
    </r>
  </si>
  <si>
    <r>
      <rPr>
        <sz val="11"/>
        <color rgb="FF000000"/>
        <rFont val="Calibri"/>
      </rPr>
      <t>FLURYS</t>
    </r>
  </si>
  <si>
    <r>
      <rPr>
        <sz val="11"/>
        <color rgb="FF000000"/>
        <rFont val="Calibri"/>
      </rPr>
      <t>PF/ND/25-26/0701</t>
    </r>
  </si>
  <si>
    <r>
      <rPr>
        <sz val="11"/>
        <color rgb="FF000000"/>
        <rFont val="Calibri"/>
      </rPr>
      <t>b8ec89bb2f06abd3570e3870935860a6662f334b7d2ae1cd30789414d0fde333</t>
    </r>
  </si>
  <si>
    <r>
      <rPr>
        <sz val="11"/>
        <color rgb="FF000000"/>
        <rFont val="Calibri"/>
      </rPr>
      <t>PF/ND/25-26/0687</t>
    </r>
  </si>
  <si>
    <r>
      <rPr>
        <sz val="11"/>
        <color rgb="FF000000"/>
        <rFont val="Calibri"/>
      </rPr>
      <t>22eb66079671160f683032786c6a5744faacd561008ee4cdef7636613e8cb3cd</t>
    </r>
  </si>
  <si>
    <r>
      <rPr>
        <sz val="11"/>
        <color rgb="FF000000"/>
        <rFont val="Calibri"/>
      </rPr>
      <t>PF/ND/25-26/0713</t>
    </r>
  </si>
  <si>
    <r>
      <rPr>
        <sz val="11"/>
        <color rgb="FF000000"/>
        <rFont val="Calibri"/>
      </rPr>
      <t>f936b00cfa99116dc700a66b21ec80f22833071aeee8b06e9b5ee4c2d3ff83ec</t>
    </r>
  </si>
  <si>
    <r>
      <rPr>
        <sz val="11"/>
        <color rgb="FF000000"/>
        <rFont val="Calibri"/>
      </rPr>
      <t>ARAWALI ANANTA ELITE</t>
    </r>
  </si>
  <si>
    <r>
      <rPr>
        <sz val="11"/>
        <color rgb="FF000000"/>
        <rFont val="Calibri"/>
      </rPr>
      <t>PF/ND/25-26/0654</t>
    </r>
  </si>
  <si>
    <r>
      <rPr>
        <sz val="11"/>
        <color rgb="FF000000"/>
        <rFont val="Calibri"/>
      </rPr>
      <t>c6018fe40cc8e0778b23184cc42fd174db7af3bf30a40c65bf05f5ef0224a262</t>
    </r>
  </si>
  <si>
    <r>
      <rPr>
        <sz val="11"/>
        <color rgb="FF000000"/>
        <rFont val="Calibri"/>
      </rPr>
      <t>PF/CN/25-26/0099</t>
    </r>
  </si>
  <si>
    <r>
      <rPr>
        <sz val="11"/>
        <color rgb="FF000000"/>
        <rFont val="Calibri"/>
      </rPr>
      <t>b967615142c38b43de4afb036596830853516411953a4247dd86709ffaf89a2f</t>
    </r>
  </si>
  <si>
    <r>
      <rPr>
        <sz val="11"/>
        <color rgb="FF000000"/>
        <rFont val="Calibri"/>
      </rPr>
      <t>PF/CN/25-26/0100</t>
    </r>
  </si>
  <si>
    <r>
      <rPr>
        <sz val="11"/>
        <color rgb="FF000000"/>
        <rFont val="Calibri"/>
      </rPr>
      <t>2bf220028930c8b2e6982c362abc75ebca9f298a3948b6220550065d0567b74d</t>
    </r>
  </si>
  <si>
    <r>
      <rPr>
        <sz val="11"/>
        <color rgb="FF000000"/>
        <rFont val="Calibri"/>
      </rPr>
      <t>23AALFV5113A2ZN</t>
    </r>
  </si>
  <si>
    <r>
      <rPr>
        <sz val="11"/>
        <color rgb="FF000000"/>
        <rFont val="Calibri"/>
      </rPr>
      <t>VIJAN BUSINESS CENTRE</t>
    </r>
  </si>
  <si>
    <r>
      <rPr>
        <sz val="11"/>
        <color rgb="FF000000"/>
        <rFont val="Calibri"/>
      </rPr>
      <t>PF/CN/25-26/0102</t>
    </r>
  </si>
  <si>
    <r>
      <rPr>
        <sz val="11"/>
        <color rgb="FF000000"/>
        <rFont val="Calibri"/>
      </rPr>
      <t>331f3c5d8b3e774ffdb38fc845eadf6202616d480876a5c4b22e27f1ba8f663c</t>
    </r>
  </si>
  <si>
    <r>
      <rPr>
        <sz val="11"/>
        <color rgb="FF000000"/>
        <rFont val="Calibri"/>
      </rPr>
      <t>07AAACD0896L1ZE</t>
    </r>
  </si>
  <si>
    <r>
      <rPr>
        <sz val="11"/>
        <color rgb="FF000000"/>
        <rFont val="Calibri"/>
      </rPr>
      <t>Delhi Gymkhana Club Ltd.</t>
    </r>
  </si>
  <si>
    <r>
      <rPr>
        <sz val="11"/>
        <color rgb="FF000000"/>
        <rFont val="Calibri"/>
      </rPr>
      <t>PF/CN/25-26/0147</t>
    </r>
  </si>
  <si>
    <r>
      <rPr>
        <sz val="11"/>
        <color rgb="FF000000"/>
        <rFont val="Calibri"/>
      </rPr>
      <t>d4e4cb0e51e527d27260f832902416a317e0cf7f80d5721c673e82b67529770c</t>
    </r>
  </si>
  <si>
    <r>
      <rPr>
        <sz val="11"/>
        <color rgb="FF000000"/>
        <rFont val="Calibri"/>
      </rPr>
      <t>PF/CN/25-26/0148</t>
    </r>
  </si>
  <si>
    <r>
      <rPr>
        <sz val="11"/>
        <color rgb="FF000000"/>
        <rFont val="Calibri"/>
      </rPr>
      <t>fc9bd88222cfe3fc8985b887ae7b3930fce8a730f45084818dc313fccee6d23c</t>
    </r>
  </si>
  <si>
    <r>
      <rPr>
        <sz val="11"/>
        <color rgb="FF000000"/>
        <rFont val="Calibri"/>
      </rPr>
      <t>PF/CN/25-26/0149</t>
    </r>
  </si>
  <si>
    <r>
      <rPr>
        <sz val="11"/>
        <color rgb="FF000000"/>
        <rFont val="Calibri"/>
      </rPr>
      <t>ed8ac55bb83ffd0859ee5425b330ec92143f09b118f6e02f3a200a1d1427c36f</t>
    </r>
  </si>
  <si>
    <r>
      <rPr>
        <sz val="11"/>
        <color rgb="FF000000"/>
        <rFont val="Calibri"/>
      </rPr>
      <t>PF/CN/25-26/0150</t>
    </r>
  </si>
  <si>
    <r>
      <rPr>
        <sz val="11"/>
        <color rgb="FF000000"/>
        <rFont val="Calibri"/>
      </rPr>
      <t>5473c71968871adf709a82b3a8e35b07cee6d461fadaa1d7e3a222a5244b5eb9</t>
    </r>
  </si>
  <si>
    <r>
      <rPr>
        <sz val="11"/>
        <color rgb="FF000000"/>
        <rFont val="Calibri"/>
      </rPr>
      <t>24ABJAS3166Q1ZT</t>
    </r>
  </si>
  <si>
    <r>
      <rPr>
        <sz val="11"/>
        <color rgb="FF000000"/>
        <rFont val="Calibri"/>
      </rPr>
      <t>SEVENTY CO OPERATIVE HOUSING SERVICE SOCIETY LIMITED</t>
    </r>
  </si>
  <si>
    <r>
      <rPr>
        <sz val="11"/>
        <color rgb="FF000000"/>
        <rFont val="Calibri"/>
      </rPr>
      <t>PF/CN/25-26/0095</t>
    </r>
  </si>
  <si>
    <r>
      <rPr>
        <sz val="11"/>
        <color rgb="FF000000"/>
        <rFont val="Calibri"/>
      </rPr>
      <t>2254156dc3458d1c9e7173d91c5245924bd12c73d35b8b7c18d76b1debd5ed7e</t>
    </r>
  </si>
  <si>
    <r>
      <rPr>
        <sz val="11"/>
        <color rgb="FF000000"/>
        <rFont val="Calibri"/>
      </rPr>
      <t>PF/CN/25-26/0096</t>
    </r>
  </si>
  <si>
    <r>
      <rPr>
        <sz val="11"/>
        <color rgb="FF000000"/>
        <rFont val="Calibri"/>
      </rPr>
      <t>4e608659197dd668f11dc9e74c3fa0569bdcdeb147b57211dd139e37c6cbc03a</t>
    </r>
  </si>
  <si>
    <r>
      <rPr>
        <sz val="11"/>
        <color rgb="FF000000"/>
        <rFont val="Calibri"/>
      </rPr>
      <t>PF/CN/25-26/0105</t>
    </r>
  </si>
  <si>
    <r>
      <rPr>
        <sz val="11"/>
        <color rgb="FF000000"/>
        <rFont val="Calibri"/>
      </rPr>
      <t>458dfd180083ae271c4a3e71f38bc456cc850a35fee6d258b5bd72fe67a36fea</t>
    </r>
  </si>
  <si>
    <r>
      <rPr>
        <sz val="11"/>
        <color rgb="FF000000"/>
        <rFont val="Calibri"/>
      </rPr>
      <t>PF/CN/25-26/0138</t>
    </r>
  </si>
  <si>
    <r>
      <rPr>
        <sz val="11"/>
        <color rgb="FF000000"/>
        <rFont val="Calibri"/>
      </rPr>
      <t>6f8e5e3950c72851c4d85147d1081b5209c7c41cadc92ce0ed34be676f98791a</t>
    </r>
  </si>
  <si>
    <r>
      <rPr>
        <sz val="11"/>
        <color rgb="FF000000"/>
        <rFont val="Calibri"/>
      </rPr>
      <t>10AIAPJ4124E2Z6</t>
    </r>
  </si>
  <si>
    <r>
      <rPr>
        <sz val="11"/>
        <color rgb="FF000000"/>
        <rFont val="Calibri"/>
      </rPr>
      <t>GOVIND KUMAR JHA</t>
    </r>
  </si>
  <si>
    <r>
      <rPr>
        <sz val="11"/>
        <color rgb="FF000000"/>
        <rFont val="Calibri"/>
      </rPr>
      <t>PF/CN/25-26/0110</t>
    </r>
  </si>
  <si>
    <r>
      <rPr>
        <sz val="11"/>
        <color rgb="FF000000"/>
        <rFont val="Calibri"/>
      </rPr>
      <t>436a76612a70ca4e06664cb1910ccf09cbdcf398770d2735721cbf1c4cb6c304</t>
    </r>
  </si>
  <si>
    <r>
      <rPr>
        <sz val="11"/>
        <color rgb="FF000000"/>
        <rFont val="Calibri"/>
      </rPr>
      <t>PF/CN/25-26/0111</t>
    </r>
  </si>
  <si>
    <r>
      <rPr>
        <sz val="11"/>
        <color rgb="FF000000"/>
        <rFont val="Calibri"/>
      </rPr>
      <t>aa2ff2b8de6339bacfe8716217b12a3ad8af7652ad4d5a54a8d9a0fea20b1002</t>
    </r>
  </si>
  <si>
    <r>
      <rPr>
        <sz val="11"/>
        <color rgb="FF000000"/>
        <rFont val="Calibri"/>
      </rPr>
      <t>PF/CN/25-26/0108</t>
    </r>
  </si>
  <si>
    <r>
      <rPr>
        <sz val="11"/>
        <color rgb="FF000000"/>
        <rFont val="Calibri"/>
      </rPr>
      <t>4a68fb722318a16464f335d2514851c9c87953b7e84e47606773f50faa7c4fdf</t>
    </r>
  </si>
  <si>
    <r>
      <rPr>
        <sz val="11"/>
        <color rgb="FF000000"/>
        <rFont val="Calibri"/>
      </rPr>
      <t>PF/CN/25-26/0109</t>
    </r>
  </si>
  <si>
    <r>
      <rPr>
        <sz val="11"/>
        <color rgb="FF000000"/>
        <rFont val="Calibri"/>
      </rPr>
      <t>449abef26cbfe5a2ccbf0e61a6233841ee41386071ce8d5c037c3165ea805d01</t>
    </r>
  </si>
  <si>
    <r>
      <rPr>
        <sz val="11"/>
        <color rgb="FF000000"/>
        <rFont val="Calibri"/>
      </rPr>
      <t>PF/CN/25-26/0092</t>
    </r>
  </si>
  <si>
    <r>
      <rPr>
        <sz val="11"/>
        <color rgb="FF000000"/>
        <rFont val="Calibri"/>
      </rPr>
      <t>00432355755e64fc9281071d1cd7aa4c4b512106c24c2c8fe32e695c660b56c6</t>
    </r>
  </si>
  <si>
    <r>
      <rPr>
        <sz val="11"/>
        <color rgb="FF000000"/>
        <rFont val="Calibri"/>
      </rPr>
      <t>PF/CN/25-26/0104</t>
    </r>
  </si>
  <si>
    <r>
      <rPr>
        <sz val="11"/>
        <color rgb="FF000000"/>
        <rFont val="Calibri"/>
      </rPr>
      <t>ba41a2990b072d79aee17d4eec48487881be04a6dbad32ea4f536c5f5d1f95bf</t>
    </r>
  </si>
  <si>
    <r>
      <rPr>
        <sz val="11"/>
        <color rgb="FF000000"/>
        <rFont val="Calibri"/>
      </rPr>
      <t>29AADCB4152E1ZX</t>
    </r>
  </si>
  <si>
    <r>
      <rPr>
        <sz val="11"/>
        <color rgb="FF000000"/>
        <rFont val="Calibri"/>
      </rPr>
      <t>BCV DEVELOPERS PVT LTD</t>
    </r>
  </si>
  <si>
    <r>
      <rPr>
        <sz val="11"/>
        <color rgb="FF000000"/>
        <rFont val="Calibri"/>
      </rPr>
      <t>PF/CN/25-26/070A</t>
    </r>
  </si>
  <si>
    <r>
      <rPr>
        <sz val="11"/>
        <color rgb="FF000000"/>
        <rFont val="Calibri"/>
      </rPr>
      <t>5d8adbf170e23f5f358f957f98d97a0159f77429171e1ffc176ef26226f23816</t>
    </r>
  </si>
  <si>
    <r>
      <rPr>
        <sz val="11"/>
        <color rgb="FF000000"/>
        <rFont val="Calibri"/>
      </rPr>
      <t>08AATFR2337Q1ZB</t>
    </r>
  </si>
  <si>
    <r>
      <rPr>
        <sz val="11"/>
        <color rgb="FF000000"/>
        <rFont val="Calibri"/>
      </rPr>
      <t>R B ASSOCIATES</t>
    </r>
  </si>
  <si>
    <r>
      <rPr>
        <sz val="11"/>
        <color rgb="FF000000"/>
        <rFont val="Calibri"/>
      </rPr>
      <t>PF/CN/25-26/0085</t>
    </r>
  </si>
  <si>
    <r>
      <rPr>
        <sz val="11"/>
        <color rgb="FF000000"/>
        <rFont val="Calibri"/>
      </rPr>
      <t>9ddf4c19d50861b3a7705351ded758aca4247115f84e54db51c8819dc909bfdd</t>
    </r>
  </si>
  <si>
    <r>
      <rPr>
        <sz val="11"/>
        <color rgb="FF000000"/>
        <rFont val="Calibri"/>
      </rPr>
      <t>09AAECK3218R1Z1</t>
    </r>
  </si>
  <si>
    <r>
      <rPr>
        <sz val="11"/>
        <color rgb="FF000000"/>
        <rFont val="Calibri"/>
      </rPr>
      <t>RADISSON BLU TOWERS KAUSHAMBI DELHI NCR ( A UNIT OF KAJ INFRASTRUCTURE PVT LTD)</t>
    </r>
  </si>
  <si>
    <r>
      <rPr>
        <sz val="11"/>
        <color rgb="FF000000"/>
        <rFont val="Calibri"/>
      </rPr>
      <t>PF/CN/25-26/0112</t>
    </r>
  </si>
  <si>
    <r>
      <rPr>
        <sz val="11"/>
        <color rgb="FF000000"/>
        <rFont val="Calibri"/>
      </rPr>
      <t>ac1f904fd764dd1a046a5a407b5fd05a3bbf2a3bf69a3ea8a744f6ed819c2091</t>
    </r>
  </si>
  <si>
    <r>
      <rPr>
        <sz val="11"/>
        <color rgb="FF000000"/>
        <rFont val="Calibri"/>
      </rPr>
      <t>PF/CN/25-26/0101</t>
    </r>
  </si>
  <si>
    <r>
      <rPr>
        <sz val="11"/>
        <color rgb="FF000000"/>
        <rFont val="Calibri"/>
      </rPr>
      <t>cb2b329557458e87019829265796fdaecb36810da3e6d5976e427b585e63f8a1</t>
    </r>
  </si>
  <si>
    <r>
      <rPr>
        <sz val="11"/>
        <color rgb="FF000000"/>
        <rFont val="Calibri"/>
      </rPr>
      <t>29AAGCS2903M1Z1</t>
    </r>
  </si>
  <si>
    <r>
      <rPr>
        <sz val="11"/>
        <color rgb="FF000000"/>
        <rFont val="Calibri"/>
      </rPr>
      <t>SRK INFRA PROJECTS PRIVATE LIMITED</t>
    </r>
  </si>
  <si>
    <r>
      <rPr>
        <sz val="11"/>
        <color rgb="FF000000"/>
        <rFont val="Calibri"/>
      </rPr>
      <t>PF/CN/25-26/0087</t>
    </r>
  </si>
  <si>
    <r>
      <rPr>
        <sz val="11"/>
        <color rgb="FF000000"/>
        <rFont val="Calibri"/>
      </rPr>
      <t>357f2528a4836b66b63e32c4134efe955682b2c8da51320209ade435b1fdb8cd</t>
    </r>
  </si>
  <si>
    <r>
      <rPr>
        <sz val="11"/>
        <color rgb="FF000000"/>
        <rFont val="Calibri"/>
      </rPr>
      <t>29AAICP4602N2ZZ</t>
    </r>
  </si>
  <si>
    <r>
      <rPr>
        <sz val="11"/>
        <color rgb="FF000000"/>
        <rFont val="Calibri"/>
      </rPr>
      <t>NIBBLE FOOD SERVICES PRIVATE LIMITED</t>
    </r>
  </si>
  <si>
    <r>
      <rPr>
        <sz val="11"/>
        <color rgb="FF000000"/>
        <rFont val="Calibri"/>
      </rPr>
      <t>PF/CN/25-26/0097</t>
    </r>
  </si>
  <si>
    <r>
      <rPr>
        <sz val="11"/>
        <color rgb="FF000000"/>
        <rFont val="Calibri"/>
      </rPr>
      <t>0360498876153ba687229ec7cb72e7e451358896d54c9ca548d31f85ab8fdaed</t>
    </r>
  </si>
  <si>
    <r>
      <rPr>
        <sz val="11"/>
        <color rgb="FF000000"/>
        <rFont val="Calibri"/>
      </rPr>
      <t>PF/CN/25-26/0098</t>
    </r>
  </si>
  <si>
    <r>
      <rPr>
        <sz val="11"/>
        <color rgb="FF000000"/>
        <rFont val="Calibri"/>
      </rPr>
      <t>2fb51ae6cab6bbb9b95279f378b577167d6a170f7ba2d5e6f9cd9df0415e2b42</t>
    </r>
  </si>
  <si>
    <r>
      <rPr>
        <sz val="11"/>
        <color rgb="FF000000"/>
        <rFont val="Calibri"/>
      </rPr>
      <t>10AAECB7114R1ZO</t>
    </r>
  </si>
  <si>
    <r>
      <rPr>
        <sz val="11"/>
        <color rgb="FF000000"/>
        <rFont val="Calibri"/>
      </rPr>
      <t>BODHI HOTEL &amp; RESORTS PRIVATE LIMITED</t>
    </r>
  </si>
  <si>
    <r>
      <rPr>
        <sz val="11"/>
        <color rgb="FF000000"/>
        <rFont val="Calibri"/>
      </rPr>
      <t>PF/CN/25-26/0107</t>
    </r>
  </si>
  <si>
    <r>
      <rPr>
        <sz val="11"/>
        <color rgb="FF000000"/>
        <rFont val="Calibri"/>
      </rPr>
      <t>562e1c2398345b38624cc68be25fc2c4617e24abc7e03d80445fc902bab6bf7a</t>
    </r>
  </si>
  <si>
    <r>
      <rPr>
        <sz val="11"/>
        <color rgb="FF000000"/>
        <rFont val="Calibri"/>
      </rPr>
      <t>33AAACA9041L1ZR</t>
    </r>
  </si>
  <si>
    <r>
      <rPr>
        <sz val="11"/>
        <color rgb="FF000000"/>
        <rFont val="Calibri"/>
      </rPr>
      <t>ADYAR GATE HOTELS LTD.</t>
    </r>
  </si>
  <si>
    <r>
      <rPr>
        <sz val="11"/>
        <color rgb="FF000000"/>
        <rFont val="Calibri"/>
      </rPr>
      <t>PF/CN/25-26/0115</t>
    </r>
  </si>
  <si>
    <r>
      <rPr>
        <sz val="11"/>
        <color rgb="FF000000"/>
        <rFont val="Calibri"/>
      </rPr>
      <t>c3863e8ab0c84c3b6c1ee6cb6c973ce4809167dd1b3d33e1511ae9814a6b4bd4</t>
    </r>
  </si>
  <si>
    <r>
      <rPr>
        <sz val="11"/>
        <color rgb="FF000000"/>
        <rFont val="Calibri"/>
      </rPr>
      <t>32AAXFN0129J1Z4</t>
    </r>
  </si>
  <si>
    <r>
      <rPr>
        <sz val="11"/>
        <color rgb="FF000000"/>
        <rFont val="Calibri"/>
      </rPr>
      <t>NORTH RASOI CHEF BY PILLAI CALICUT</t>
    </r>
  </si>
  <si>
    <r>
      <rPr>
        <sz val="11"/>
        <color rgb="FF000000"/>
        <rFont val="Calibri"/>
      </rPr>
      <t>PF/CN/25-26/0135</t>
    </r>
  </si>
  <si>
    <r>
      <rPr>
        <sz val="11"/>
        <color rgb="FF000000"/>
        <rFont val="Calibri"/>
      </rPr>
      <t>5a025ece9a51bf3c11d66e12530e4015305e975ab45e590cc63cc0bd60118930</t>
    </r>
  </si>
  <si>
    <r>
      <rPr>
        <sz val="11"/>
        <color rgb="FF000000"/>
        <rFont val="Calibri"/>
      </rPr>
      <t>PF/CN/25-26/0113</t>
    </r>
  </si>
  <si>
    <r>
      <rPr>
        <sz val="11"/>
        <color rgb="FF000000"/>
        <rFont val="Calibri"/>
      </rPr>
      <t>f1ebe1f9c4e2be3f90216060b4ef3c6763b6d2dbfc4ff82c51621b05037ab4ed</t>
    </r>
  </si>
  <si>
    <r>
      <rPr>
        <sz val="11"/>
        <color rgb="FF000000"/>
        <rFont val="Calibri"/>
      </rPr>
      <t>30AAXFR5321G1Z7</t>
    </r>
  </si>
  <si>
    <r>
      <rPr>
        <sz val="11"/>
        <color rgb="FF000000"/>
        <rFont val="Calibri"/>
      </rPr>
      <t>PF/CN/25-26/0114</t>
    </r>
  </si>
  <si>
    <r>
      <rPr>
        <sz val="11"/>
        <color rgb="FF000000"/>
        <rFont val="Calibri"/>
      </rPr>
      <t>358101f83931e7ed37c8c1f81e5230a6e627b99105e2117a8f74d367eeafb163</t>
    </r>
  </si>
  <si>
    <r>
      <rPr>
        <sz val="11"/>
        <color rgb="FF000000"/>
        <rFont val="Calibri"/>
      </rPr>
      <t>PF/CN/25-26/0152</t>
    </r>
  </si>
  <si>
    <r>
      <rPr>
        <sz val="11"/>
        <color rgb="FF000000"/>
        <rFont val="Calibri"/>
      </rPr>
      <t>9b55d73e665d6e47fe12f1a10b20046dc7cad89199b81c88b7f454a1f7a649e9</t>
    </r>
  </si>
  <si>
    <r>
      <rPr>
        <sz val="11"/>
        <color rgb="FF000000"/>
        <rFont val="Calibri"/>
      </rPr>
      <t>PF/CN/25-26/0145</t>
    </r>
  </si>
  <si>
    <r>
      <rPr>
        <sz val="11"/>
        <color rgb="FF000000"/>
        <rFont val="Calibri"/>
      </rPr>
      <t>8d98cc57ad09dac1fd90b4a8483eb9be00e323c106afa8f85150003935643f72</t>
    </r>
  </si>
  <si>
    <r>
      <rPr>
        <sz val="11"/>
        <color rgb="FF000000"/>
        <rFont val="Calibri"/>
      </rPr>
      <t>PF/CN/25-26/0146</t>
    </r>
  </si>
  <si>
    <r>
      <rPr>
        <sz val="11"/>
        <color rgb="FF000000"/>
        <rFont val="Calibri"/>
      </rPr>
      <t>18ecd807306f31a961af5e5f6969bae1cfdff5c570d6d372df1b84b6bb45d6cf</t>
    </r>
  </si>
  <si>
    <r>
      <rPr>
        <sz val="11"/>
        <color rgb="FF000000"/>
        <rFont val="Calibri"/>
      </rPr>
      <t>PF/CN/25-26/0136</t>
    </r>
  </si>
  <si>
    <r>
      <rPr>
        <sz val="11"/>
        <color rgb="FF000000"/>
        <rFont val="Calibri"/>
      </rPr>
      <t>cd84834402e8dfc5e59ec76e1916f7dbdd363f5f2104f880554624a14800b19a</t>
    </r>
  </si>
  <si>
    <r>
      <rPr>
        <sz val="11"/>
        <color rgb="FF000000"/>
        <rFont val="Calibri"/>
      </rPr>
      <t>PF/CN/25-26/0137</t>
    </r>
  </si>
  <si>
    <r>
      <rPr>
        <sz val="11"/>
        <color rgb="FF000000"/>
        <rFont val="Calibri"/>
      </rPr>
      <t>7cfed84e6e066c8f2a42019d16806777b6788e5d62bde3852b687e9f2cd54d43</t>
    </r>
  </si>
  <si>
    <r>
      <rPr>
        <sz val="11"/>
        <color rgb="FF000000"/>
        <rFont val="Calibri"/>
      </rPr>
      <t>PF/CN/25-26/0153</t>
    </r>
  </si>
  <si>
    <r>
      <rPr>
        <sz val="11"/>
        <color rgb="FF000000"/>
        <rFont val="Calibri"/>
      </rPr>
      <t>c658b22bb9f3f8f2e18540aa115f6ae5729eba6bd1afd3634c694a23ef051204</t>
    </r>
  </si>
  <si>
    <r>
      <rPr>
        <sz val="11"/>
        <color rgb="FF000000"/>
        <rFont val="Calibri"/>
      </rPr>
      <t>PF/CN/25-26/054A</t>
    </r>
  </si>
  <si>
    <r>
      <rPr>
        <sz val="11"/>
        <color rgb="FF000000"/>
        <rFont val="Calibri"/>
      </rPr>
      <t>SEZ supplies with payment</t>
    </r>
  </si>
  <si>
    <r>
      <rPr>
        <sz val="11"/>
        <color rgb="FF000000"/>
        <rFont val="Calibri"/>
      </rPr>
      <t>1651e31fabd6d358fd8ef2e45922722ecc6f197127a7556ebf0023eb432a29fe</t>
    </r>
  </si>
  <si>
    <r>
      <rPr>
        <sz val="11"/>
        <color rgb="FF000000"/>
        <rFont val="Calibri"/>
      </rPr>
      <t>PF/CN/25-26/0118</t>
    </r>
  </si>
  <si>
    <r>
      <rPr>
        <sz val="11"/>
        <color rgb="FF000000"/>
        <rFont val="Calibri"/>
      </rPr>
      <t>c557b25fa159a6f63d8435209293bee49705184816e438505d851c925fb301d7</t>
    </r>
  </si>
  <si>
    <r>
      <rPr>
        <sz val="11"/>
        <color rgb="FF000000"/>
        <rFont val="Calibri"/>
      </rPr>
      <t>PF/CN/25-26/0119</t>
    </r>
  </si>
  <si>
    <r>
      <rPr>
        <sz val="11"/>
        <color rgb="FF000000"/>
        <rFont val="Calibri"/>
      </rPr>
      <t>c4fb7e6ad1f8f8481568ce79042780e8837c5715b3162387755f857862317cb7</t>
    </r>
  </si>
  <si>
    <r>
      <rPr>
        <sz val="11"/>
        <color rgb="FF000000"/>
        <rFont val="Calibri"/>
      </rPr>
      <t>PF/CN/25-26/0120</t>
    </r>
  </si>
  <si>
    <r>
      <rPr>
        <sz val="11"/>
        <color rgb="FF000000"/>
        <rFont val="Calibri"/>
      </rPr>
      <t>7cdcb83e64e83abcceff43eca4bf635fd180db933cbbb7fa08249d658c6a560f</t>
    </r>
  </si>
  <si>
    <r>
      <rPr>
        <sz val="11"/>
        <color rgb="FF000000"/>
        <rFont val="Calibri"/>
      </rPr>
      <t>PF/CN/25-26/0121</t>
    </r>
  </si>
  <si>
    <r>
      <rPr>
        <sz val="11"/>
        <color rgb="FF000000"/>
        <rFont val="Calibri"/>
      </rPr>
      <t>6ff076acfd95c25c23d6756a9cd3c35e1491181b72effec78b1a3ab7f7f43991</t>
    </r>
  </si>
  <si>
    <r>
      <rPr>
        <sz val="11"/>
        <color rgb="FF000000"/>
        <rFont val="Calibri"/>
      </rPr>
      <t>PF/CN/25-26/0122</t>
    </r>
  </si>
  <si>
    <r>
      <rPr>
        <sz val="11"/>
        <color rgb="FF000000"/>
        <rFont val="Calibri"/>
      </rPr>
      <t>535f0fbb6b110a98058c863589f306ebf3aea6146509fe8ab369099aa43bcadc</t>
    </r>
  </si>
  <si>
    <r>
      <rPr>
        <sz val="11"/>
        <color rgb="FF000000"/>
        <rFont val="Calibri"/>
      </rPr>
      <t>PF/CN/25-26/0123</t>
    </r>
  </si>
  <si>
    <r>
      <rPr>
        <sz val="11"/>
        <color rgb="FF000000"/>
        <rFont val="Calibri"/>
      </rPr>
      <t>f493cf21e3fc3dd6feda29e93f9065b97d0f67f83ba8726bb547aa7e5229ba44</t>
    </r>
  </si>
  <si>
    <r>
      <rPr>
        <sz val="11"/>
        <color rgb="FF000000"/>
        <rFont val="Calibri"/>
      </rPr>
      <t>PF/CN/25-26/0124</t>
    </r>
  </si>
  <si>
    <r>
      <rPr>
        <sz val="11"/>
        <color rgb="FF000000"/>
        <rFont val="Calibri"/>
      </rPr>
      <t>1fa2691ad6a7b9b147efd52ae48725ceb923e6345c42457f80d2947e83e37e79</t>
    </r>
  </si>
  <si>
    <r>
      <rPr>
        <sz val="11"/>
        <color rgb="FF000000"/>
        <rFont val="Calibri"/>
      </rPr>
      <t>PF/CN/25-26/0125</t>
    </r>
  </si>
  <si>
    <r>
      <rPr>
        <sz val="11"/>
        <color rgb="FF000000"/>
        <rFont val="Calibri"/>
      </rPr>
      <t>3f1d90cd892bb6f63811bb771bde7b8390c573c0fa64fb67e364eed92084143c</t>
    </r>
  </si>
  <si>
    <r>
      <rPr>
        <sz val="11"/>
        <color rgb="FF000000"/>
        <rFont val="Calibri"/>
      </rPr>
      <t>PF/CN/25-26/0126</t>
    </r>
  </si>
  <si>
    <r>
      <rPr>
        <sz val="11"/>
        <color rgb="FF000000"/>
        <rFont val="Calibri"/>
      </rPr>
      <t>a7fcb1a99afe5fb2b9053bdb67a1933af8cf904ce033873b5ebc9fcf110f0f2e</t>
    </r>
  </si>
  <si>
    <r>
      <rPr>
        <sz val="11"/>
        <color rgb="FF000000"/>
        <rFont val="Calibri"/>
      </rPr>
      <t>PF/CN/25-26/0127</t>
    </r>
  </si>
  <si>
    <r>
      <rPr>
        <sz val="11"/>
        <color rgb="FF000000"/>
        <rFont val="Calibri"/>
      </rPr>
      <t>09b01143c50d435e40eec6d47650238ed880e1ffe8813368bc59e99923795a49</t>
    </r>
  </si>
  <si>
    <r>
      <rPr>
        <sz val="11"/>
        <color rgb="FF000000"/>
        <rFont val="Calibri"/>
      </rPr>
      <t>PF/CN/25-26/0128</t>
    </r>
  </si>
  <si>
    <r>
      <rPr>
        <sz val="11"/>
        <color rgb="FF000000"/>
        <rFont val="Calibri"/>
      </rPr>
      <t>b48afbfba27c4f110d436033f13e6e5d6ff6c49cd9438643b3ef4084507ecff0</t>
    </r>
  </si>
  <si>
    <r>
      <rPr>
        <sz val="11"/>
        <color rgb="FF000000"/>
        <rFont val="Calibri"/>
      </rPr>
      <t>PF/CN/25-26/0129</t>
    </r>
  </si>
  <si>
    <r>
      <rPr>
        <sz val="11"/>
        <color rgb="FF000000"/>
        <rFont val="Calibri"/>
      </rPr>
      <t>dc318701d976705fef57a960a0303e47687aec716d5fb018ab7b0e0d1315797e</t>
    </r>
  </si>
  <si>
    <r>
      <rPr>
        <sz val="11"/>
        <color rgb="FF000000"/>
        <rFont val="Calibri"/>
      </rPr>
      <t>PF/CN/25-26/0130</t>
    </r>
  </si>
  <si>
    <r>
      <rPr>
        <sz val="11"/>
        <color rgb="FF000000"/>
        <rFont val="Calibri"/>
      </rPr>
      <t>69c89a3e0cd41601e67b9f9a7a616435908ebe9eec27d3fff3740d709aba7cfe</t>
    </r>
  </si>
  <si>
    <r>
      <rPr>
        <sz val="11"/>
        <color rgb="FF000000"/>
        <rFont val="Calibri"/>
      </rPr>
      <t>PF/CN/25-26/0131</t>
    </r>
  </si>
  <si>
    <r>
      <rPr>
        <sz val="11"/>
        <color rgb="FF000000"/>
        <rFont val="Calibri"/>
      </rPr>
      <t>4becc57b1298a930fb8b3e69860524af0e8862915f61c0f4db66c780b36e115c</t>
    </r>
  </si>
  <si>
    <r>
      <rPr>
        <sz val="11"/>
        <color rgb="FF000000"/>
        <rFont val="Calibri"/>
      </rPr>
      <t>PF/CN/25-26/0132</t>
    </r>
  </si>
  <si>
    <r>
      <rPr>
        <sz val="11"/>
        <color rgb="FF000000"/>
        <rFont val="Calibri"/>
      </rPr>
      <t>ac693cf00260b9845f32c4538fe4ed343a27047441ec2259b7dfa7701639ec28</t>
    </r>
  </si>
  <si>
    <r>
      <rPr>
        <sz val="11"/>
        <color rgb="FF000000"/>
        <rFont val="Calibri"/>
      </rPr>
      <t>PF/CN/25-26/0133</t>
    </r>
  </si>
  <si>
    <r>
      <rPr>
        <sz val="11"/>
        <color rgb="FF000000"/>
        <rFont val="Calibri"/>
      </rPr>
      <t>fe6e12b84a547dc402bef3fab9068832a684ea3343e6b44502b730ea9bb9f3c6</t>
    </r>
  </si>
  <si>
    <r>
      <rPr>
        <sz val="11"/>
        <color rgb="FF000000"/>
        <rFont val="Calibri"/>
      </rPr>
      <t>PF/CN/25-26/0139</t>
    </r>
  </si>
  <si>
    <r>
      <rPr>
        <sz val="11"/>
        <color rgb="FF000000"/>
        <rFont val="Calibri"/>
      </rPr>
      <t>38778e8d885289c06e0f5794210313325f95ebeabdfb55da2f41f06dd41d430c</t>
    </r>
  </si>
  <si>
    <r>
      <rPr>
        <sz val="11"/>
        <color rgb="FF000000"/>
        <rFont val="Calibri"/>
      </rPr>
      <t>03-Oct-2025</t>
    </r>
  </si>
  <si>
    <r>
      <rPr>
        <sz val="11"/>
        <color rgb="FF000000"/>
        <rFont val="Calibri"/>
      </rPr>
      <t>04-Oct-2025</t>
    </r>
  </si>
  <si>
    <r>
      <rPr>
        <sz val="11"/>
        <color rgb="FF000000"/>
        <rFont val="Calibri"/>
      </rPr>
      <t>PF/CN/25-26/0142</t>
    </r>
  </si>
  <si>
    <r>
      <rPr>
        <sz val="11"/>
        <color rgb="FF000000"/>
        <rFont val="Calibri"/>
      </rPr>
      <t>11f95815c96c2e52a894b5fe6dbb506cdc5c5aca9a9bd3c89734987366d7a722</t>
    </r>
  </si>
  <si>
    <r>
      <rPr>
        <sz val="11"/>
        <color rgb="FF000000"/>
        <rFont val="Calibri"/>
      </rPr>
      <t>PF/CN/25-26/0143</t>
    </r>
  </si>
  <si>
    <r>
      <rPr>
        <sz val="11"/>
        <color rgb="FF000000"/>
        <rFont val="Calibri"/>
      </rPr>
      <t>d613b0d60591e517eef0a227a063389904f13d22219baf6cc8d9e85970c1ec7f</t>
    </r>
  </si>
  <si>
    <r>
      <rPr>
        <sz val="11"/>
        <color rgb="FF000000"/>
        <rFont val="Calibri"/>
      </rPr>
      <t>PF/CN/25-26/0093</t>
    </r>
  </si>
  <si>
    <r>
      <rPr>
        <sz val="11"/>
        <color rgb="FF000000"/>
        <rFont val="Calibri"/>
      </rPr>
      <t>b46836d141458676e9874270193834ae6acbe5c59978781ccf5f64f7f3cadd9b</t>
    </r>
  </si>
  <si>
    <r>
      <rPr>
        <sz val="11"/>
        <color rgb="FF000000"/>
        <rFont val="Calibri"/>
      </rPr>
      <t>PF/CN/25-26/0094</t>
    </r>
  </si>
  <si>
    <r>
      <rPr>
        <sz val="11"/>
        <color rgb="FF000000"/>
        <rFont val="Calibri"/>
      </rPr>
      <t>a4414dccb8baf7b7936804544882d9f3f4a07f93836df69dcbb82cade9946c50</t>
    </r>
  </si>
  <si>
    <r>
      <rPr>
        <sz val="11"/>
        <color rgb="FF000000"/>
        <rFont val="Calibri"/>
      </rPr>
      <t>PF/CN/25-26/0144</t>
    </r>
  </si>
  <si>
    <r>
      <rPr>
        <sz val="11"/>
        <color rgb="FF000000"/>
        <rFont val="Calibri"/>
      </rPr>
      <t>fccae8137dbc48f5a0d46533849f3ece6310b9810c3b895f9e93833e58baf691</t>
    </r>
  </si>
  <si>
    <r>
      <rPr>
        <sz val="11"/>
        <color rgb="FF000000"/>
        <rFont val="Calibri"/>
      </rPr>
      <t>32AFIFS3642B1ZD</t>
    </r>
  </si>
  <si>
    <r>
      <rPr>
        <sz val="11"/>
        <color rgb="FF000000"/>
        <rFont val="Calibri"/>
      </rPr>
      <t>SANCHARI BY CHEF PILLAI WAYANAD</t>
    </r>
  </si>
  <si>
    <r>
      <rPr>
        <sz val="11"/>
        <color rgb="FF000000"/>
        <rFont val="Calibri"/>
      </rPr>
      <t>PF/CN/25-26/0140</t>
    </r>
  </si>
  <si>
    <r>
      <rPr>
        <sz val="11"/>
        <color rgb="FF000000"/>
        <rFont val="Calibri"/>
      </rPr>
      <t>45ebd03919a63e8ce3814bdd3d2ad1ce00aa7aac36bd50492fcfd0c2cc501e62</t>
    </r>
  </si>
  <si>
    <r>
      <rPr>
        <sz val="11"/>
        <color rgb="FF000000"/>
        <rFont val="Calibri"/>
      </rPr>
      <t>PF/CN/25-26/0141</t>
    </r>
  </si>
  <si>
    <r>
      <rPr>
        <sz val="11"/>
        <color rgb="FF000000"/>
        <rFont val="Calibri"/>
      </rPr>
      <t>87e4f88b6f2b1b0985391ed41db9b68c54186321116177dac865e18196cad672</t>
    </r>
  </si>
  <si>
    <r>
      <rPr>
        <sz val="11"/>
        <color rgb="FF000000"/>
        <rFont val="Calibri"/>
      </rPr>
      <t>PF/CN/25-26/0134</t>
    </r>
  </si>
  <si>
    <r>
      <rPr>
        <sz val="11"/>
        <color rgb="FF000000"/>
        <rFont val="Calibri"/>
      </rPr>
      <t>a6eb8a9be6affb063604e0c9eab1f67f6ecb6a3c364fb8a2028c0e6ac9c64eeb</t>
    </r>
  </si>
  <si>
    <r>
      <rPr>
        <sz val="11"/>
        <color rgb="FF000000"/>
        <rFont val="Calibri"/>
      </rPr>
      <t>PF/CN/25-26/0088</t>
    </r>
  </si>
  <si>
    <r>
      <rPr>
        <sz val="11"/>
        <color rgb="FF000000"/>
        <rFont val="Calibri"/>
      </rPr>
      <t>f5ae635d498b91b6854345b04cd97c03360ede2e636e3bcf1449dad7d5216228</t>
    </r>
  </si>
  <si>
    <r>
      <rPr>
        <sz val="11"/>
        <color rgb="FF000000"/>
        <rFont val="Calibri"/>
      </rPr>
      <t>PF/CN/25-26/0103</t>
    </r>
  </si>
  <si>
    <r>
      <rPr>
        <sz val="11"/>
        <color rgb="FF000000"/>
        <rFont val="Calibri"/>
      </rPr>
      <t>1fa3b1f4010ef11744879c8d4e618c3c565ce1d2a6da654be51e04ee670cc8d8</t>
    </r>
  </si>
  <si>
    <r>
      <rPr>
        <sz val="11"/>
        <color rgb="FF000000"/>
        <rFont val="Calibri"/>
      </rPr>
      <t>30AAACR6078E1ZO</t>
    </r>
  </si>
  <si>
    <r>
      <rPr>
        <sz val="11"/>
        <color rgb="FF000000"/>
        <rFont val="Calibri"/>
      </rPr>
      <t>JMJ BEACH RESORTS PRIVATE LIMITED</t>
    </r>
  </si>
  <si>
    <r>
      <rPr>
        <sz val="11"/>
        <color rgb="FF000000"/>
        <rFont val="Calibri"/>
      </rPr>
      <t>PF/CN/25-26/064A</t>
    </r>
  </si>
  <si>
    <r>
      <rPr>
        <sz val="11"/>
        <color rgb="FF000000"/>
        <rFont val="Calibri"/>
      </rPr>
      <t>d3ec4d6aec0b50418921967cc396de4c0e9e97b9346ce6a698c9ae4580d8e427</t>
    </r>
  </si>
  <si>
    <r>
      <rPr>
        <sz val="11"/>
        <color rgb="FF000000"/>
        <rFont val="Calibri"/>
      </rPr>
      <t>05AZXPS9792B3ZG</t>
    </r>
  </si>
  <si>
    <r>
      <rPr>
        <sz val="11"/>
        <color rgb="FF000000"/>
        <rFont val="Calibri"/>
      </rPr>
      <t>HOTEL MAHANANDA</t>
    </r>
  </si>
  <si>
    <r>
      <rPr>
        <sz val="11"/>
        <color rgb="FF000000"/>
        <rFont val="Calibri"/>
      </rPr>
      <t>PF/CN/25-26/0089</t>
    </r>
  </si>
  <si>
    <r>
      <rPr>
        <sz val="11"/>
        <color rgb="FF000000"/>
        <rFont val="Calibri"/>
      </rPr>
      <t>ba871e50bcef72f24a34657781dc6ca87cf2ac01e74eac3605e4f75a2ea9975c</t>
    </r>
  </si>
  <si>
    <r>
      <rPr>
        <sz val="11"/>
        <color rgb="FF000000"/>
        <rFont val="Calibri"/>
      </rPr>
      <t>29ADLFS7466E1ZH</t>
    </r>
  </si>
  <si>
    <r>
      <rPr>
        <sz val="11"/>
        <color rgb="FF000000"/>
        <rFont val="Calibri"/>
      </rPr>
      <t>GATEWAY COORG A UNIT OF STOA HOSPITALITY</t>
    </r>
  </si>
  <si>
    <r>
      <rPr>
        <sz val="11"/>
        <color rgb="FF000000"/>
        <rFont val="Calibri"/>
      </rPr>
      <t>PF/CN/25-26/037A</t>
    </r>
  </si>
  <si>
    <r>
      <rPr>
        <sz val="11"/>
        <color rgb="FF000000"/>
        <rFont val="Calibri"/>
      </rPr>
      <t>393efcfbcce0f316a2e7e222e20a8d6e6e85ee4e249204fcb71297ff09307ab3</t>
    </r>
  </si>
  <si>
    <r>
      <rPr>
        <sz val="11"/>
        <color rgb="FF000000"/>
        <rFont val="Calibri"/>
      </rPr>
      <t>PF/CN/25-26/038A</t>
    </r>
  </si>
  <si>
    <r>
      <rPr>
        <sz val="11"/>
        <color rgb="FF000000"/>
        <rFont val="Calibri"/>
      </rPr>
      <t>edf20db3c9db9140cb8f034446c71bcbd430ede3d40062e9652905032bdbb265</t>
    </r>
  </si>
  <si>
    <r>
      <rPr>
        <sz val="11"/>
        <color rgb="FF000000"/>
        <rFont val="Calibri"/>
      </rPr>
      <t>30AAGCG5291G1ZS</t>
    </r>
  </si>
  <si>
    <r>
      <rPr>
        <sz val="11"/>
        <color rgb="FF000000"/>
        <rFont val="Calibri"/>
      </rPr>
      <t>GUILD HOTELS PRIVATE LIMITED</t>
    </r>
  </si>
  <si>
    <r>
      <rPr>
        <sz val="11"/>
        <color rgb="FF000000"/>
        <rFont val="Calibri"/>
      </rPr>
      <t>PF/CN/25-26/0086</t>
    </r>
  </si>
  <si>
    <r>
      <rPr>
        <sz val="11"/>
        <color rgb="FF000000"/>
        <rFont val="Calibri"/>
      </rPr>
      <t>f6dd6e0fd1ce26380bea4c4cf34b1620ab94fcc20d951c6967a82ef91c2476bd</t>
    </r>
  </si>
  <si>
    <r>
      <rPr>
        <sz val="11"/>
        <color rgb="FF000000"/>
        <rFont val="Calibri"/>
      </rPr>
      <t>PF/CN/25-26/0116</t>
    </r>
  </si>
  <si>
    <r>
      <rPr>
        <sz val="11"/>
        <color rgb="FF000000"/>
        <rFont val="Calibri"/>
      </rPr>
      <t>ed9e3f78740f76f1a146b972413f00fe89fa9cd532bde059e28f440feb704cf9</t>
    </r>
  </si>
  <si>
    <r>
      <rPr>
        <sz val="11"/>
        <color rgb="FF000000"/>
        <rFont val="Calibri"/>
      </rPr>
      <t>PF/CN/25-26/0117</t>
    </r>
  </si>
  <si>
    <r>
      <rPr>
        <sz val="11"/>
        <color rgb="FF000000"/>
        <rFont val="Calibri"/>
      </rPr>
      <t>06790a14fc4c30c1476b0c33f73ea7e78033dab55f470d4fb0a76c06ff17ee74</t>
    </r>
  </si>
  <si>
    <r>
      <rPr>
        <sz val="11"/>
        <color rgb="FF000000"/>
        <rFont val="Calibri"/>
      </rPr>
      <t>08AANCS1527L2ZX</t>
    </r>
  </si>
  <si>
    <r>
      <rPr>
        <sz val="11"/>
        <color rgb="FF000000"/>
        <rFont val="Calibri"/>
      </rPr>
      <t>STAR LANDBASE PRIVATE LIMITED</t>
    </r>
  </si>
  <si>
    <r>
      <rPr>
        <sz val="11"/>
        <color rgb="FF000000"/>
        <rFont val="Calibri"/>
      </rPr>
      <t>PF/CN/25-26/0151</t>
    </r>
  </si>
  <si>
    <r>
      <rPr>
        <sz val="11"/>
        <color rgb="FF000000"/>
        <rFont val="Calibri"/>
      </rPr>
      <t>317a375f755a0d1fa6ec30d5d1410ada301c3c0252f80346186fc7da6567886f</t>
    </r>
  </si>
  <si>
    <r>
      <rPr>
        <sz val="11"/>
        <color rgb="FF000000"/>
        <rFont val="Calibri"/>
      </rPr>
      <t>PF/CN/25-26/0090</t>
    </r>
  </si>
  <si>
    <r>
      <rPr>
        <sz val="11"/>
        <color rgb="FF000000"/>
        <rFont val="Calibri"/>
      </rPr>
      <t>3b8b7e8584577eaef181dc603afe4a162193bdf493f8d081de7e4ee7f144979a</t>
    </r>
  </si>
  <si>
    <r>
      <rPr>
        <sz val="11"/>
        <color rgb="FF000000"/>
        <rFont val="Calibri"/>
      </rPr>
      <t>db06fb4e901394010cf0629b024b1203016b9bdf687edb914db52cc8d16fd891</t>
    </r>
  </si>
  <si>
    <r>
      <rPr>
        <sz val="11"/>
        <color rgb="FF000000"/>
        <rFont val="Calibri"/>
      </rPr>
      <t>PF/AE/25-26/0689</t>
    </r>
  </si>
  <si>
    <r>
      <rPr>
        <sz val="11"/>
        <color rgb="FF000000"/>
        <rFont val="Calibri"/>
      </rPr>
      <t>ac1ed7ff00b11312cf6da2efe6c88ce16998c974b7419bfb6f8d5d22dcf51a28</t>
    </r>
  </si>
  <si>
    <r>
      <rPr>
        <sz val="11"/>
        <color rgb="FF000000"/>
        <rFont val="Calibri"/>
      </rPr>
      <t>PF/AE/25-26/0730</t>
    </r>
  </si>
  <si>
    <r>
      <rPr>
        <sz val="11"/>
        <color rgb="FF000000"/>
        <rFont val="Calibri"/>
      </rPr>
      <t>751e052f9586edf62dccc9d205c7eab6b700cf89a71cbad323501272aed9c3c0</t>
    </r>
  </si>
  <si>
    <r>
      <rPr>
        <sz val="11"/>
        <color rgb="FF000000"/>
        <rFont val="Calibri"/>
      </rPr>
      <t>PF/AE/25-26/0731</t>
    </r>
  </si>
  <si>
    <r>
      <rPr>
        <sz val="11"/>
        <color rgb="FF000000"/>
        <rFont val="Calibri"/>
      </rPr>
      <t>1b529ba9364347cbcf3b1d32a1ceed19a89b111df1f2699b1486e269ab8b0fda</t>
    </r>
  </si>
  <si>
    <r>
      <rPr>
        <sz val="11"/>
        <color rgb="FF000000"/>
        <rFont val="Calibri"/>
      </rPr>
      <t>PF/AE/25-26/0732</t>
    </r>
  </si>
  <si>
    <r>
      <rPr>
        <sz val="11"/>
        <color rgb="FF000000"/>
        <rFont val="Calibri"/>
      </rPr>
      <t>e535734ee4a592b44d0e6047380d57bb5e407f5b0895283c9663872a118b266f</t>
    </r>
  </si>
  <si>
    <r>
      <rPr>
        <sz val="11"/>
        <color rgb="FF000000"/>
        <rFont val="Calibri"/>
      </rPr>
      <t>PF/AE/25-26/0733</t>
    </r>
  </si>
  <si>
    <r>
      <rPr>
        <sz val="11"/>
        <color rgb="FF000000"/>
        <rFont val="Calibri"/>
      </rPr>
      <t>f4296bf5ed52c090487bae559c8d48d75a471f0aab0d55f43534ef1c8979e919</t>
    </r>
  </si>
  <si>
    <r>
      <rPr>
        <sz val="11"/>
        <color rgb="FF000000"/>
        <rFont val="Calibri"/>
      </rPr>
      <t>PF/AE/25-26/0734</t>
    </r>
  </si>
  <si>
    <r>
      <rPr>
        <sz val="11"/>
        <color rgb="FF000000"/>
        <rFont val="Calibri"/>
      </rPr>
      <t>64b046d0c831eb1eb085d56c63efd4d5ee4242a2bc6bce19855f3873405956c3</t>
    </r>
  </si>
  <si>
    <r>
      <rPr>
        <sz val="11"/>
        <color rgb="FF000000"/>
        <rFont val="Calibri"/>
      </rPr>
      <t>PF/AE/25-26/0735</t>
    </r>
  </si>
  <si>
    <r>
      <rPr>
        <sz val="11"/>
        <color rgb="FF000000"/>
        <rFont val="Calibri"/>
      </rPr>
      <t>76b12b238c14acd40ee40af5c48cd56242e67ee2eb2ecad985480fcb5e82525f</t>
    </r>
  </si>
  <si>
    <r>
      <rPr>
        <sz val="11"/>
        <color rgb="FF000000"/>
        <rFont val="Calibri"/>
      </rPr>
      <t>PF/AE/25-26/0736</t>
    </r>
  </si>
  <si>
    <r>
      <rPr>
        <sz val="11"/>
        <color rgb="FF000000"/>
        <rFont val="Calibri"/>
      </rPr>
      <t>3aa9a68561e85a9b07d1e7d4e3e8affc2cd923b7acaf74147769f5a584d8bedc</t>
    </r>
  </si>
  <si>
    <r>
      <rPr>
        <sz val="11"/>
        <color rgb="FF000000"/>
        <rFont val="Calibri"/>
      </rPr>
      <t>PF/AE/25-26/0737</t>
    </r>
  </si>
  <si>
    <r>
      <rPr>
        <sz val="11"/>
        <color rgb="FF000000"/>
        <rFont val="Calibri"/>
      </rPr>
      <t>ad9eef43ddb12ec99f803bc32e32fb1c0c2b35fa56c7badcb3e6360c5f1b9428</t>
    </r>
  </si>
  <si>
    <r>
      <rPr>
        <sz val="11"/>
        <color rgb="FF000000"/>
        <rFont val="Calibri"/>
      </rPr>
      <t>PF/AE/25-26/0739</t>
    </r>
  </si>
  <si>
    <r>
      <rPr>
        <sz val="11"/>
        <color rgb="FF000000"/>
        <rFont val="Calibri"/>
      </rPr>
      <t>34172788e7b372be111fceeeced4d6e3e55fe494c4812dfb97402875f3b98ae8</t>
    </r>
  </si>
  <si>
    <r>
      <rPr>
        <sz val="11"/>
        <color rgb="FF000000"/>
        <rFont val="Calibri"/>
      </rPr>
      <t>PF/AE/25-26/0740</t>
    </r>
  </si>
  <si>
    <r>
      <rPr>
        <sz val="11"/>
        <color rgb="FF000000"/>
        <rFont val="Calibri"/>
      </rPr>
      <t>e71bc27f39b828d60e8d40a704cbb916b431a2fda61c57b4b20b57569fb89d84</t>
    </r>
  </si>
  <si>
    <r>
      <rPr>
        <sz val="11"/>
        <color rgb="FF000000"/>
        <rFont val="Calibri"/>
      </rPr>
      <t>PF/AE/25-26/0741</t>
    </r>
  </si>
  <si>
    <r>
      <rPr>
        <sz val="11"/>
        <color rgb="FF000000"/>
        <rFont val="Calibri"/>
      </rPr>
      <t>8f95ce0bd76b92303eee24889f0088ea08021e65783103cb70463cdbc2fc5bcb</t>
    </r>
  </si>
  <si>
    <r>
      <rPr>
        <sz val="11"/>
        <color rgb="FF000000"/>
        <rFont val="Calibri"/>
      </rPr>
      <t>PF/AE/25-26/0742</t>
    </r>
  </si>
  <si>
    <r>
      <rPr>
        <sz val="11"/>
        <color rgb="FF000000"/>
        <rFont val="Calibri"/>
      </rPr>
      <t>987bd617478d0bce2ca70346e8928736a60eca02dbc2d390ec9b525800d02c28</t>
    </r>
  </si>
  <si>
    <r>
      <rPr>
        <sz val="11"/>
        <color rgb="FF000000"/>
        <rFont val="Calibri"/>
      </rPr>
      <t>PF/AE/25-26/0743</t>
    </r>
  </si>
  <si>
    <r>
      <rPr>
        <sz val="11"/>
        <color rgb="FF000000"/>
        <rFont val="Calibri"/>
      </rPr>
      <t>db07e24ce1035b304bb00c1297a8f5c51c434a25d7e152b374f3ec933e955f77</t>
    </r>
  </si>
  <si>
    <r>
      <rPr>
        <sz val="11"/>
        <color rgb="FF000000"/>
        <rFont val="Calibri"/>
      </rPr>
      <t>PF/AE/25-26/0744</t>
    </r>
  </si>
  <si>
    <r>
      <rPr>
        <sz val="11"/>
        <color rgb="FF000000"/>
        <rFont val="Calibri"/>
      </rPr>
      <t>a437adfc53161d614300b0563f8e5936e6518273510e1d268e9ea0b00064fd5a</t>
    </r>
  </si>
  <si>
    <r>
      <rPr>
        <sz val="11"/>
        <color rgb="FF000000"/>
        <rFont val="Calibri"/>
      </rPr>
      <t>PF/AE/25-26/0745</t>
    </r>
  </si>
  <si>
    <r>
      <rPr>
        <sz val="11"/>
        <color rgb="FF000000"/>
        <rFont val="Calibri"/>
      </rPr>
      <t>40739627fc82486c7e408dbaddda0486e8849bfda62f6e0f14591a97ec640fd6</t>
    </r>
  </si>
  <si>
    <r>
      <rPr>
        <sz val="11"/>
        <color rgb="FF000000"/>
        <rFont val="Calibri"/>
      </rPr>
      <t>PF/AE/25-26/0746</t>
    </r>
  </si>
  <si>
    <r>
      <rPr>
        <sz val="11"/>
        <color rgb="FF000000"/>
        <rFont val="Calibri"/>
      </rPr>
      <t>40f8844a35e67291f4ceecfa67fc80676515de0781626d073603c85d55ce212f</t>
    </r>
  </si>
  <si>
    <r>
      <rPr>
        <sz val="11"/>
        <color rgb="FF000000"/>
        <rFont val="Calibri"/>
      </rPr>
      <t>PF/AE/25-26/0748</t>
    </r>
  </si>
  <si>
    <r>
      <rPr>
        <sz val="11"/>
        <color rgb="FF000000"/>
        <rFont val="Calibri"/>
      </rPr>
      <t>5ea7e7df71ccb2a45ab9e5da1bed9f0e18ea8e3102bbddd80cc0593ffa012463</t>
    </r>
  </si>
  <si>
    <r>
      <rPr>
        <sz val="11"/>
        <color rgb="FF000000"/>
        <rFont val="Calibri"/>
      </rPr>
      <t>PF/AE/25-26/0749</t>
    </r>
  </si>
  <si>
    <r>
      <rPr>
        <sz val="11"/>
        <color rgb="FF000000"/>
        <rFont val="Calibri"/>
      </rPr>
      <t>72d59d806264e36a134c287aa7251c1910f27c1e2a437b107b62c7409728f307</t>
    </r>
  </si>
  <si>
    <r>
      <rPr>
        <sz val="11"/>
        <color rgb="FF000000"/>
        <rFont val="Calibri"/>
      </rPr>
      <t>PF/AE/25-26/0750</t>
    </r>
  </si>
  <si>
    <r>
      <rPr>
        <sz val="11"/>
        <color rgb="FF000000"/>
        <rFont val="Calibri"/>
      </rPr>
      <t>bfc242e4801539ce1892072b27febe818b70484b961f8dd1afd7799b474b4b5f</t>
    </r>
  </si>
  <si>
    <r>
      <rPr>
        <sz val="11"/>
        <color rgb="FF000000"/>
        <rFont val="Calibri"/>
      </rPr>
      <t>PF/NE/25-26/0681</t>
    </r>
  </si>
  <si>
    <r>
      <rPr>
        <sz val="11"/>
        <color rgb="FF000000"/>
        <rFont val="Calibri"/>
      </rPr>
      <t>9919507dde95164bbcb8cf56e5f08157519a8ceb38da53a5020a18f50a776252</t>
    </r>
  </si>
  <si>
    <r>
      <rPr>
        <sz val="11"/>
        <color rgb="FF000000"/>
        <rFont val="Calibri"/>
      </rPr>
      <t>PF/NE/25-26/0682</t>
    </r>
  </si>
  <si>
    <r>
      <rPr>
        <sz val="11"/>
        <color rgb="FF000000"/>
        <rFont val="Calibri"/>
      </rPr>
      <t>027b4b70d87314c55183e57380e9e6ea535d53b9da09882c3efe66437884048e</t>
    </r>
  </si>
  <si>
    <r>
      <rPr>
        <sz val="11"/>
        <color rgb="FF000000"/>
        <rFont val="Calibri"/>
      </rPr>
      <t>PF/NE/25-26/0683</t>
    </r>
  </si>
  <si>
    <r>
      <rPr>
        <sz val="11"/>
        <color rgb="FF000000"/>
        <rFont val="Calibri"/>
      </rPr>
      <t>7d08376811dfe6486da2c2f2b1de99c7656471c1f60bd5b688aa2925c7227e0b</t>
    </r>
  </si>
  <si>
    <r>
      <rPr>
        <sz val="11"/>
        <color rgb="FF000000"/>
        <rFont val="Calibri"/>
      </rPr>
      <t>PF/NE/25-26/0684</t>
    </r>
  </si>
  <si>
    <r>
      <rPr>
        <sz val="11"/>
        <color rgb="FF000000"/>
        <rFont val="Calibri"/>
      </rPr>
      <t>aa04aa5533a546bac5460e2ec2c08b32beb0bc82e8e7bf03e15a09ffa98d5b21</t>
    </r>
  </si>
  <si>
    <r>
      <rPr>
        <sz val="11"/>
        <color rgb="FF000000"/>
        <rFont val="Calibri"/>
      </rPr>
      <t>PF/NE/25-26/0685</t>
    </r>
  </si>
  <si>
    <r>
      <rPr>
        <sz val="11"/>
        <color rgb="FF000000"/>
        <rFont val="Calibri"/>
      </rPr>
      <t>d51b041368a053f373e84a824cab62769fc4491fc193ff2a0dfe1e9b4746e48c</t>
    </r>
  </si>
  <si>
    <r>
      <rPr>
        <sz val="11"/>
        <color rgb="FF000000"/>
        <rFont val="Calibri"/>
      </rPr>
      <t>PF/NE/25-26/0686</t>
    </r>
  </si>
  <si>
    <r>
      <rPr>
        <sz val="11"/>
        <color rgb="FF000000"/>
        <rFont val="Calibri"/>
      </rPr>
      <t>5f1e46d64c3a037f53055b260f0effa3a07a8efb6951793345d848579a27dbc4</t>
    </r>
  </si>
  <si>
    <r>
      <rPr>
        <sz val="11"/>
        <color rgb="FF000000"/>
        <rFont val="Calibri"/>
      </rPr>
      <t>PF/NE/25-26/0688</t>
    </r>
  </si>
  <si>
    <r>
      <rPr>
        <sz val="11"/>
        <color rgb="FF000000"/>
        <rFont val="Calibri"/>
      </rPr>
      <t>f8bef58a132f9a79e0f9f4473260616a43986b1e56756a934e66016ff3182333</t>
    </r>
  </si>
  <si>
    <r>
      <rPr>
        <sz val="11"/>
        <color rgb="FF000000"/>
        <rFont val="Calibri"/>
      </rPr>
      <t>PF/NE/25-26/0697</t>
    </r>
  </si>
  <si>
    <r>
      <rPr>
        <sz val="11"/>
        <color rgb="FF000000"/>
        <rFont val="Calibri"/>
      </rPr>
      <t>e3e1320ef05f40847c1bf227cab6e04d19b4db273c8fe9a67add5f6aa4bdbce5</t>
    </r>
  </si>
  <si>
    <t>25ME0332</t>
  </si>
  <si>
    <t>25ME0333</t>
  </si>
  <si>
    <t>25ME0334</t>
  </si>
  <si>
    <t>25ME0335</t>
  </si>
  <si>
    <t>25ME0336</t>
  </si>
  <si>
    <t>25ME0337</t>
  </si>
  <si>
    <t>25ME0338</t>
  </si>
  <si>
    <t>25ME0339</t>
  </si>
  <si>
    <t>25ME0340</t>
  </si>
  <si>
    <t>25ME0341</t>
  </si>
  <si>
    <t>25ME0342</t>
  </si>
  <si>
    <t>25ME0343</t>
  </si>
  <si>
    <t>25ME0344</t>
  </si>
  <si>
    <t>25ME0345</t>
  </si>
  <si>
    <t>25ME0346</t>
  </si>
  <si>
    <t>25ME0347</t>
  </si>
  <si>
    <t>25ME0348</t>
  </si>
  <si>
    <t>25ME0349</t>
  </si>
  <si>
    <t>25ME0350</t>
  </si>
  <si>
    <t>25ME0351</t>
  </si>
  <si>
    <t>25ME0352</t>
  </si>
  <si>
    <t>25ME0353</t>
  </si>
  <si>
    <t>25ME0354</t>
  </si>
  <si>
    <t>25ME0355</t>
  </si>
  <si>
    <t>25ME0356</t>
  </si>
  <si>
    <t>25ME0357</t>
  </si>
  <si>
    <t>25ME0358</t>
  </si>
  <si>
    <t>25ME0359</t>
  </si>
  <si>
    <t>25ME0360</t>
  </si>
  <si>
    <t>25ME0361</t>
  </si>
  <si>
    <t>25ME0362</t>
  </si>
  <si>
    <t>25ME0363</t>
  </si>
  <si>
    <t>25ME0364</t>
  </si>
  <si>
    <t>25ME0365</t>
  </si>
  <si>
    <t>25ME0366</t>
  </si>
  <si>
    <t>25ME0367</t>
  </si>
  <si>
    <t>25ME0368</t>
  </si>
  <si>
    <t>25ME0369</t>
  </si>
  <si>
    <t>25ME0370</t>
  </si>
  <si>
    <t>25ME0371</t>
  </si>
  <si>
    <t>25ME0372</t>
  </si>
  <si>
    <t>25ME0373</t>
  </si>
  <si>
    <t>25ME0374</t>
  </si>
  <si>
    <t>25ME0375</t>
  </si>
  <si>
    <t>25ME0376</t>
  </si>
  <si>
    <t>25ME0377</t>
  </si>
  <si>
    <t>25ME0378</t>
  </si>
  <si>
    <t>25ME0379</t>
  </si>
  <si>
    <t>25ME0380</t>
  </si>
  <si>
    <t>25ME0381</t>
  </si>
  <si>
    <t>25ME0382</t>
  </si>
  <si>
    <t>25ME0383</t>
  </si>
  <si>
    <t>25ME0384</t>
  </si>
  <si>
    <t>25ME0385</t>
  </si>
  <si>
    <t>25ME0386</t>
  </si>
  <si>
    <t>25ME0387</t>
  </si>
  <si>
    <t>11-Sep-2025</t>
  </si>
  <si>
    <t>26-Sep-2025</t>
  </si>
  <si>
    <t>29-Sep-2025</t>
  </si>
  <si>
    <t>PF/NE/25-26/0681</t>
  </si>
  <si>
    <t>PF/NE/25-26/0682</t>
  </si>
  <si>
    <t>PF/NE/25-26/0683</t>
  </si>
  <si>
    <t>PF/NE/25-26/0684</t>
  </si>
  <si>
    <t>PF/NE/25-26/0685</t>
  </si>
  <si>
    <t>PF/NE/25-26/0686</t>
  </si>
  <si>
    <t>PF/NE/25-26/0688</t>
  </si>
  <si>
    <t>PF/AE/25-26/0689</t>
  </si>
  <si>
    <t>PF/NE/25-26/0697</t>
  </si>
  <si>
    <t>PF/AE/25-26/0730</t>
  </si>
  <si>
    <t>PF/AE/25-26/0731</t>
  </si>
  <si>
    <t>PF/AE/25-26/0732</t>
  </si>
  <si>
    <t>PF/AE/25-26/0733</t>
  </si>
  <si>
    <t>PF/AE/25-26/0734</t>
  </si>
  <si>
    <t>PF/AE/25-26/0735</t>
  </si>
  <si>
    <t>PF/AE/25-26/0736</t>
  </si>
  <si>
    <t>PF/AE/25-26/0737</t>
  </si>
  <si>
    <t>PF/AE/25-26/0739</t>
  </si>
  <si>
    <t>PF/AE/25-26/0740</t>
  </si>
  <si>
    <t>PF/AE/25-26/0741</t>
  </si>
  <si>
    <t>PF/AE/25-26/0742</t>
  </si>
  <si>
    <t>PF/AE/25-26/0743</t>
  </si>
  <si>
    <t>PF/AE/25-26/0744</t>
  </si>
  <si>
    <t>PF/AE/25-26/0745</t>
  </si>
  <si>
    <t>PF/AE/25-26/0746</t>
  </si>
  <si>
    <t>PF/AE/25-26/0748</t>
  </si>
  <si>
    <t>PF/AE/25-26/0749</t>
  </si>
  <si>
    <t>PF/AE/25-26/0750</t>
  </si>
  <si>
    <t>WISH - Room Reservation Channel Manager</t>
  </si>
  <si>
    <t>My Cloud - Property Management System (Web)</t>
  </si>
  <si>
    <t>08AATFR2337Q1ZB</t>
  </si>
  <si>
    <t>30AAGCG5291G1ZS</t>
  </si>
  <si>
    <t>06AAACH4108B6Z7</t>
  </si>
  <si>
    <t>05AZXPS9792B3ZG</t>
  </si>
  <si>
    <t>29AAGCS2903M1Z1</t>
  </si>
  <si>
    <t>29AAICP4602N2ZZ</t>
  </si>
  <si>
    <t>24ABJAS3166Q1ZT</t>
  </si>
  <si>
    <t>23AALFV5113A2ZN</t>
  </si>
  <si>
    <t>10AAECB7114R1ZO</t>
  </si>
  <si>
    <t>11AREPC2328J2ZC</t>
  </si>
  <si>
    <t>06AAACO0054F2ZZ</t>
  </si>
  <si>
    <t>10AIAPJ4124E2Z6</t>
  </si>
  <si>
    <t>09AAECK3218R1Z1</t>
  </si>
  <si>
    <t>30AAUFB0188J1ZC</t>
  </si>
  <si>
    <t>30AAXFR5321G1Z7</t>
  </si>
  <si>
    <t>33AAACA9041L1ZR</t>
  </si>
  <si>
    <t>09AACCC7611C1Z1</t>
  </si>
  <si>
    <t>34ABDFP3948A1ZI</t>
  </si>
  <si>
    <t>29AAEFW3800G1Z8</t>
  </si>
  <si>
    <t>32AAXFN0129J1Z4</t>
  </si>
  <si>
    <t>32AFIFS3642B1ZD</t>
  </si>
  <si>
    <t>07AAACD0896L1ZE</t>
  </si>
  <si>
    <t>08AANCS1527L2ZX</t>
  </si>
  <si>
    <t>29AACCD2939G1ZL</t>
  </si>
  <si>
    <t>96-other countries</t>
  </si>
  <si>
    <t>11-Sikkim</t>
  </si>
  <si>
    <t>30-GOA</t>
  </si>
  <si>
    <t>33-Andhra Pradesh</t>
  </si>
  <si>
    <t>34-Puducherry</t>
  </si>
  <si>
    <t>07-New Delhi</t>
  </si>
  <si>
    <t>29-KARNATAKA</t>
  </si>
  <si>
    <t>PF/CN/25-26/0085</t>
  </si>
  <si>
    <t>PF/CN/25-26/0086</t>
  </si>
  <si>
    <t>PF/CN/25-26/0091</t>
  </si>
  <si>
    <t>PF/CN/25-26/0090</t>
  </si>
  <si>
    <t>PF/CN/25-26/0092</t>
  </si>
  <si>
    <t>PF/CN/25-26/0088</t>
  </si>
  <si>
    <t>PF/CN/25-26/0089</t>
  </si>
  <si>
    <t>PF/CN/25-26/0087</t>
  </si>
  <si>
    <t>PF/CN/25-26/0098</t>
  </si>
  <si>
    <t>PF/CN/25-26/0095</t>
  </si>
  <si>
    <t>PF/CN/25-26/0096</t>
  </si>
  <si>
    <t>PF/CN/25-26/0097</t>
  </si>
  <si>
    <t>PF/CN/25-26/0099</t>
  </si>
  <si>
    <t>PF/CN/25-26/0100</t>
  </si>
  <si>
    <t>PF/CN/25-26/0102</t>
  </si>
  <si>
    <t>PF/CN/25-26/0101</t>
  </si>
  <si>
    <t>PF/CN/25-26/0103</t>
  </si>
  <si>
    <t>PF/CN/25-26/0105</t>
  </si>
  <si>
    <t>PF/CN/25-26/0104</t>
  </si>
  <si>
    <t>PF/CN/25-26/0107</t>
  </si>
  <si>
    <t>PF/CN/25-26/0106</t>
  </si>
  <si>
    <t>PF/CN/25-26/0108</t>
  </si>
  <si>
    <t>PF/CN/25-26/0110</t>
  </si>
  <si>
    <t>PF/CN/25-26/0111</t>
  </si>
  <si>
    <t>PF/CN/25-26/0109</t>
  </si>
  <si>
    <t>PF/CN/25-26/0112</t>
  </si>
  <si>
    <t>PF/CN/25-26/0113</t>
  </si>
  <si>
    <t>PF/CN/25-26/0114</t>
  </si>
  <si>
    <t>PF/CN/25-26/0115</t>
  </si>
  <si>
    <t>PF/CN/25-26/0116</t>
  </si>
  <si>
    <t>PF/CN/25-26/0117</t>
  </si>
  <si>
    <t>PF/CN/25-26/0124</t>
  </si>
  <si>
    <t>PF/CN/25-26/0131</t>
  </si>
  <si>
    <t>PF/CN/25-26/0132</t>
  </si>
  <si>
    <t>PF/CN/25-26/0137</t>
  </si>
  <si>
    <t>PF/CN/25-26/0118</t>
  </si>
  <si>
    <t>PF/CN/25-26/0144</t>
  </si>
  <si>
    <t>PF/CN/25-26/0145</t>
  </si>
  <si>
    <t>PF/CN/25-26/0146</t>
  </si>
  <si>
    <t>PF/CN/25-26/0123</t>
  </si>
  <si>
    <t>PF/CN/25-26/0125</t>
  </si>
  <si>
    <t>PF/CN/25-26/0130</t>
  </si>
  <si>
    <t>PF/CN/25-26/0136</t>
  </si>
  <si>
    <t>PF/CN/25-26/0142</t>
  </si>
  <si>
    <t>PF/CN/25-26/0143</t>
  </si>
  <si>
    <t>PF/CN/25-26/0122</t>
  </si>
  <si>
    <t>PF/CN/25-26/0129</t>
  </si>
  <si>
    <t>PF/CN/25-26/0134</t>
  </si>
  <si>
    <t>PF/CN/25-26/0138</t>
  </si>
  <si>
    <t>PF/CN/25-26/0093</t>
  </si>
  <si>
    <t>PF/CN/25-26/0094</t>
  </si>
  <si>
    <t>PF/CN/25-26/0121</t>
  </si>
  <si>
    <t>PF/CN/25-26/0128</t>
  </si>
  <si>
    <t>PF/CN/25-26/0135</t>
  </si>
  <si>
    <t>PF/CN/25-26/0141</t>
  </si>
  <si>
    <t>PF/CN/25-26/0119</t>
  </si>
  <si>
    <t>PF/CN/25-26/0126</t>
  </si>
  <si>
    <t>PF/CN/25-26/0133</t>
  </si>
  <si>
    <t>PF/CN/25-26/0139</t>
  </si>
  <si>
    <t>PF/CN/25-26/0120</t>
  </si>
  <si>
    <t>PF/CN/25-26/0127</t>
  </si>
  <si>
    <t>PF/CN/25-26/0140</t>
  </si>
  <si>
    <t>PF/CN/25-26/0148</t>
  </si>
  <si>
    <t>PF/CN/25-26/0149</t>
  </si>
  <si>
    <t>PF/CN/25-26/0147</t>
  </si>
  <si>
    <t>PF/CN/25-26/0150</t>
  </si>
  <si>
    <t>PF/CN/25-26/0151</t>
  </si>
  <si>
    <t>PF/CN/24-25/0068</t>
  </si>
  <si>
    <t>PF/CN/25-26/0153</t>
  </si>
  <si>
    <t>PF/CN/25-26/0152</t>
  </si>
  <si>
    <t>02-Sep-2025</t>
  </si>
  <si>
    <t>03-Sep-2025</t>
  </si>
  <si>
    <t>05-Sep-2025</t>
  </si>
  <si>
    <t>08-Sep-2025</t>
  </si>
  <si>
    <t>09-Sep-2025</t>
  </si>
  <si>
    <t>10-Sep-2025</t>
  </si>
  <si>
    <t>17-Sep-2025</t>
  </si>
  <si>
    <t>19-Sep-2025</t>
  </si>
  <si>
    <t>22-Sep-2025</t>
  </si>
  <si>
    <t>25-Sep-2025</t>
  </si>
  <si>
    <t>30-Sep-2025</t>
  </si>
  <si>
    <t>PF/ND/25-26/0008</t>
  </si>
  <si>
    <t>2025-04-08</t>
  </si>
  <si>
    <t>PF/ND/25-26/0468</t>
  </si>
  <si>
    <t>PF/NE/24-25/0746</t>
  </si>
  <si>
    <t>2024-10-16</t>
  </si>
  <si>
    <t>PF/AD/24-25/0519</t>
  </si>
  <si>
    <t>2024-09-16</t>
  </si>
  <si>
    <t>PF/AD/25-26/0528</t>
  </si>
  <si>
    <t>2025-07-24</t>
  </si>
  <si>
    <t>2025-08-25</t>
  </si>
  <si>
    <t>PF/AD/24-25/0954</t>
  </si>
  <si>
    <t>2024-12-17</t>
  </si>
  <si>
    <t>PF/AD/24-25/0435</t>
  </si>
  <si>
    <t>2024-08-27</t>
  </si>
  <si>
    <t>PF/AD/24-25/0855</t>
  </si>
  <si>
    <t>2024-11-27</t>
  </si>
  <si>
    <t>PF/AD/24-25/1074</t>
  </si>
  <si>
    <t>2025-01-03</t>
  </si>
  <si>
    <t>PF/AD/23-24/0639</t>
  </si>
  <si>
    <t>2023-08-23</t>
  </si>
  <si>
    <t>PF/AD/25-26/0041</t>
  </si>
  <si>
    <t>2025-04-03</t>
  </si>
  <si>
    <t>2025-08-19</t>
  </si>
  <si>
    <t>2025-08-14</t>
  </si>
  <si>
    <t>PF/AD/24-25/1201</t>
  </si>
  <si>
    <t>2025-01-29</t>
  </si>
  <si>
    <t>PF/AD/25-26/0379</t>
  </si>
  <si>
    <t>2025-06-17</t>
  </si>
  <si>
    <t>PF/AD/25-26/0139</t>
  </si>
  <si>
    <t>2025-04-09</t>
  </si>
  <si>
    <t>2025-08-22</t>
  </si>
  <si>
    <t>PF/ND/24-25/1023</t>
  </si>
  <si>
    <t>2024-12-26</t>
  </si>
  <si>
    <t>PF/AD/24-25/0627</t>
  </si>
  <si>
    <t>2024-09-22</t>
  </si>
  <si>
    <t>PF/ND/24-25/1330</t>
  </si>
  <si>
    <t>2025-03-11</t>
  </si>
  <si>
    <t>PF/ND/25-26/0202</t>
  </si>
  <si>
    <t>2025-04-15</t>
  </si>
  <si>
    <t>PF/ND/24-25/0554</t>
  </si>
  <si>
    <t>2024-09-20</t>
  </si>
  <si>
    <t>PF/ND/25-26/0715</t>
  </si>
  <si>
    <t>2025-09-17</t>
  </si>
  <si>
    <t>PF/AD/24-25/0902</t>
  </si>
  <si>
    <t>2024-12-11</t>
  </si>
  <si>
    <t>PF/AD/25-26/0717</t>
  </si>
  <si>
    <t>2025-09-19</t>
  </si>
  <si>
    <t>PF/AD/25-26/0182</t>
  </si>
  <si>
    <t>2025-04-14</t>
  </si>
  <si>
    <t>PF/AD/24-25/0514</t>
  </si>
  <si>
    <t>PF/AD/24-25/0754</t>
  </si>
  <si>
    <t>2024-10-17</t>
  </si>
  <si>
    <t>PF/AD/24-25/0755</t>
  </si>
  <si>
    <t>PF/ND/24-25/0923</t>
  </si>
  <si>
    <t>2024-12-13</t>
  </si>
  <si>
    <t>PF/ND/24-25/1173</t>
  </si>
  <si>
    <t>2025-01-28</t>
  </si>
  <si>
    <t>PF/ND/24-25/1174</t>
  </si>
  <si>
    <t>PF/ND/24-25/1163</t>
  </si>
  <si>
    <t>PF/ND/24-25/0917</t>
  </si>
  <si>
    <t>PF/ND/24-25/0438</t>
  </si>
  <si>
    <t>PF/ND/24-25/1130</t>
  </si>
  <si>
    <t>2025-01-21</t>
  </si>
  <si>
    <t>PF/ND/25-26/0197</t>
  </si>
  <si>
    <t>PF/ND/24-25/0922</t>
  </si>
  <si>
    <t>PF/ND/24-25/0924</t>
  </si>
  <si>
    <t>PF/ND/24-25/1172</t>
  </si>
  <si>
    <t>PF/ND/24-25/1177</t>
  </si>
  <si>
    <t>PF/ND/25-26/0547</t>
  </si>
  <si>
    <t>PF/ND/25-26/0445</t>
  </si>
  <si>
    <t>2025-07-28</t>
  </si>
  <si>
    <t>PF/ND/24-25/0921</t>
  </si>
  <si>
    <t>PF/ND/24-25/1171</t>
  </si>
  <si>
    <t>PF/ND/24-25/1179</t>
  </si>
  <si>
    <t>PF/ND/24-25/1183</t>
  </si>
  <si>
    <t>PF/ND/24-25/0648</t>
  </si>
  <si>
    <t>2024-09-23</t>
  </si>
  <si>
    <t>PF/ND/24-25/0649</t>
  </si>
  <si>
    <t>PF/ND/24-25/0920</t>
  </si>
  <si>
    <t>PF/ND/24-25/1170</t>
  </si>
  <si>
    <t>PF/ND/24-25/1181</t>
  </si>
  <si>
    <t>PF/ND/24-25/1199</t>
  </si>
  <si>
    <t>PF/ND/24-25/0918</t>
  </si>
  <si>
    <t>PF/ND/24-25/1168</t>
  </si>
  <si>
    <t>PF/ND/24-25/1175</t>
  </si>
  <si>
    <t>PF/ND/24-25/1185</t>
  </si>
  <si>
    <t>PF/ND/24-25/0919</t>
  </si>
  <si>
    <t>PF/ND/24-25/1169</t>
  </si>
  <si>
    <t>PF/ND/24-25/0936</t>
  </si>
  <si>
    <t>PF/ND/24-25/1385</t>
  </si>
  <si>
    <t>2025-03-31</t>
  </si>
  <si>
    <t>PF/ND/25-26/0222</t>
  </si>
  <si>
    <t>2025-05-22</t>
  </si>
  <si>
    <t>PF/ND/24-25/0862</t>
  </si>
  <si>
    <t>2024-12-02</t>
  </si>
  <si>
    <t>PF/ND/25-26/0223</t>
  </si>
  <si>
    <t>2025-05-19</t>
  </si>
  <si>
    <t>PF/ND/24-25/0828</t>
  </si>
  <si>
    <t>2024-11-19</t>
  </si>
  <si>
    <t>PF/ND/25-26/0546</t>
  </si>
  <si>
    <t>PF/ND/25-26/0083</t>
  </si>
  <si>
    <t>2025-04-07</t>
  </si>
  <si>
    <t>05AABCM5950H1ZK</t>
  </si>
  <si>
    <t>19AAACU3878R1ZC</t>
  </si>
  <si>
    <t>37AAHFM9877G2ZK</t>
  </si>
  <si>
    <t>20AABCO1122H1ZA</t>
  </si>
  <si>
    <t>08AADHD8263P1ZQ</t>
  </si>
  <si>
    <t>30ADHPP0504A1ZJ</t>
  </si>
  <si>
    <t>24AAACU6540N1Z4</t>
  </si>
  <si>
    <t>07AACCB9768P1ZT</t>
  </si>
  <si>
    <t>09AAACU0234B2ZX</t>
  </si>
  <si>
    <t>23AAACH9623F1ZU</t>
  </si>
  <si>
    <t>08AACCC4602P1ZJ</t>
  </si>
  <si>
    <t>06AACCC4602P2ZM</t>
  </si>
  <si>
    <t>24AAICA5571H1ZO</t>
  </si>
  <si>
    <t>27AANCR2927F1Z6</t>
  </si>
  <si>
    <t>08AABCB1885C2ZW</t>
  </si>
  <si>
    <t>27AABCR8519H1Z6</t>
  </si>
  <si>
    <t>06AACCK1698R1ZT</t>
  </si>
  <si>
    <t>03AACCT8472E1ZF</t>
  </si>
  <si>
    <t>06AACCI1684F2ZP</t>
  </si>
  <si>
    <t>09AABCO0269M1Z5</t>
  </si>
  <si>
    <t>06AAACW4495Q1ZK</t>
  </si>
  <si>
    <t>21AAKCP9180B1ZK</t>
  </si>
  <si>
    <t>32AAJCK2701N1ZL</t>
  </si>
  <si>
    <t>06AABCE4308B1ZC</t>
  </si>
  <si>
    <t>30AACCC4602P1ZW</t>
  </si>
  <si>
    <t>10AAECK0235E1ZE</t>
  </si>
  <si>
    <t>08AADCB1360N1ZM</t>
  </si>
  <si>
    <t>09AABCP5701F1ZO</t>
  </si>
  <si>
    <t>29AABCA2386D1ZU</t>
  </si>
  <si>
    <t>03AAUCA6683N1ZW</t>
  </si>
  <si>
    <t>19AAACB7961L2Z6</t>
  </si>
  <si>
    <t>37AAACB7961L3Z7</t>
  </si>
  <si>
    <t>07AAACB7961L1ZC</t>
  </si>
  <si>
    <t>27AAACB7961L1ZA</t>
  </si>
  <si>
    <t>19AAFCS4487D1Z3</t>
  </si>
  <si>
    <t>33AABCV1123B2Z6</t>
  </si>
  <si>
    <t>27AACCK1698R1ZP</t>
  </si>
  <si>
    <t>27AACCC4602P2ZI</t>
  </si>
  <si>
    <t>09AAACB9469K1Z3</t>
  </si>
  <si>
    <t>36AAACB7961L1ZB</t>
  </si>
  <si>
    <t>06AAACO0054F1Z0</t>
  </si>
  <si>
    <t>07AATFK2671C1Z8</t>
  </si>
  <si>
    <t>37AAACK9355R1ZO</t>
  </si>
  <si>
    <t>01AAJFS4694P1ZK</t>
  </si>
  <si>
    <t>08AAACG8949H1Z8</t>
  </si>
  <si>
    <t>01AAECP2620C1ZB</t>
  </si>
  <si>
    <t>08AAACH0026Q1ZK</t>
  </si>
  <si>
    <t>07AAGFA8742F1ZH</t>
  </si>
  <si>
    <t>08AACCM4364J1ZA</t>
  </si>
  <si>
    <t>07AACCT7060J2Z5</t>
  </si>
  <si>
    <t>02AAJFR0595G1ZA</t>
  </si>
  <si>
    <t>06AAFCD9416M1ZB</t>
  </si>
  <si>
    <t>36AACCG5200D1Z9</t>
  </si>
  <si>
    <t>36AACCK1698R3ZO</t>
  </si>
  <si>
    <t>23AADCN2081L1ZI</t>
  </si>
  <si>
    <t>Vana Enterprises Ltd</t>
  </si>
  <si>
    <t>Lemon Tree Hotel, Siliguri Unitech Mercantile Pvt. Ltd.</t>
  </si>
  <si>
    <t>MAG LEISURES (Radisson Blu Resort Visakhapatnam)</t>
  </si>
  <si>
    <t>Sonotel Hotels &amp; Resorts Private Limited</t>
  </si>
  <si>
    <t>Holiday Inn Express &amp; Suites Jaipur, Gopalpura</t>
  </si>
  <si>
    <t>Navelkar Landmarks (Goa Candolim-IHCL Selection)</t>
  </si>
  <si>
    <t>Unique Properties Private Limited (Gir Serai IHCL Selection)</t>
  </si>
  <si>
    <t>The Roseate New Delhi - Samalka</t>
  </si>
  <si>
    <t>ESPIRE HOSPITALITY LIMITED (Country Inn Ayodhya)</t>
  </si>
  <si>
    <t>Lemon Tree Hotel, Bhopal (Hotel Rajtilak Pvt. Ltd.)</t>
  </si>
  <si>
    <t>Aurika, Udaipur – Luxury by Lemon Tree Hotels</t>
  </si>
  <si>
    <t>HARYANA TOURISM CORPORATION LTD - REDBISHOP TOURIST</t>
  </si>
  <si>
    <t>Lemon Tree Hotels, Sector 60</t>
  </si>
  <si>
    <t>Lemon Tree Hotel - Vadodara</t>
  </si>
  <si>
    <t>RCP Resorts &amp; Restaurants Management Private Limited Mumbai</t>
  </si>
  <si>
    <t>Holiday Inn Jaipur city centre</t>
  </si>
  <si>
    <t>Royal western India Turf Club Ltd</t>
  </si>
  <si>
    <t>Lemon Tree Hotel Millennium City Center</t>
  </si>
  <si>
    <t>AIPL HOSPITALITY SERVICES PRIVATE LIMITED</t>
  </si>
  <si>
    <t>InterGlobe Air Transport Limited (unit : China Club)</t>
  </si>
  <si>
    <t>juSTa Kashi Parampara (Onora Hospitality Private Limited)</t>
  </si>
  <si>
    <t>JONES LANG LASALLE BUILDING OPERATIONS PVT. LTD.</t>
  </si>
  <si>
    <t>Pravat Hospitality Private Limited(IHCL Puri)</t>
  </si>
  <si>
    <t>KEF Hospitality India Pvt Ltd</t>
  </si>
  <si>
    <t>Emaar India Limited Beryl Club Gurugram</t>
  </si>
  <si>
    <t>Lemon Tree Amarante Beach Resort, Goa</t>
  </si>
  <si>
    <t>Lemon Tree Premier , Patna</t>
  </si>
  <si>
    <t>Keys Lite by Lemon Tree Hotel, Urban Suites, Udaipur</t>
  </si>
  <si>
    <t>Holiday Inn Lucknow Airport-Awasthi Hotels &amp; Resorts Pvt.Ltd</t>
  </si>
  <si>
    <t>ASK brothers Ltd.- Radisson Blu Atria</t>
  </si>
  <si>
    <t>Apeejay North-West Hotel Pvt Ltd(Park Patiala)</t>
  </si>
  <si>
    <t>Flurys-Lataguri Apeejay Surrendra Park Hotels Limited</t>
  </si>
  <si>
    <t>Apeejay Surrendra Park Hotels Ltd..- The Park -VIZAG</t>
  </si>
  <si>
    <t>Apeejay Surrendra Park Hotels Limited- The park Delhi</t>
  </si>
  <si>
    <t>Apeejay Surrendra Park Hotels Ltd. - The Park Mumbai</t>
  </si>
  <si>
    <t>SPACE CIRCLE CLUBS AND RESORTS PVT. LTD.</t>
  </si>
  <si>
    <t>Vetrivel Explosives India Pvt Ltd (Radisson Salem)</t>
  </si>
  <si>
    <t>Lemon Tree Hotel Hinjewadi</t>
  </si>
  <si>
    <t>Lemon Tree Hotel, Aurangabad</t>
  </si>
  <si>
    <t>Lemon Tree Premier Mumbai</t>
  </si>
  <si>
    <t>Bright Enterprise Pvt. Ltd- Radisson Hotel MBD, Noida</t>
  </si>
  <si>
    <t>Apeejay Surrendra Park Hotels Ltd- The Park Hyderabad</t>
  </si>
  <si>
    <t>Oriental Structural Engineers Pvt Ltd</t>
  </si>
  <si>
    <t>Oriental Structural Engineer P. Ltd(Holiday Inn Gurugram NH)</t>
  </si>
  <si>
    <t>BRENSON BUSINESS SOLUTIONS (Collins by Sea)</t>
  </si>
  <si>
    <t>Lemon Tree Hotel, East Delhi Mall</t>
  </si>
  <si>
    <t>KARTIK TOWERS LLP (Four Points By Sheraton New Delhi)</t>
  </si>
  <si>
    <t>Key Lite By Lemon Tree Hotels,Vijaywada(Kandhari Hotels P L)</t>
  </si>
  <si>
    <t>The Vintage Srinagar(A Unit Of Shah Enterprises)</t>
  </si>
  <si>
    <t>GOYAL FASHIONS PVT LTD- Ananta Udaipur</t>
  </si>
  <si>
    <t>The Khyber Himalayan Resort &amp; Spa (Pinnacle Resorts P. Ltd.)</t>
  </si>
  <si>
    <t>Hotel Pearl Mahe, Mahe</t>
  </si>
  <si>
    <t>WHT FD Maratt Hospitality LLP (Kaavu)</t>
  </si>
  <si>
    <t>Heritage Resorts Private Limited- Amanbagh</t>
  </si>
  <si>
    <t>Lemon Tree Premier, Leisure Valley 2</t>
  </si>
  <si>
    <t>AKOI SAAB- HOTEL IMPERIAL</t>
  </si>
  <si>
    <t>RADISSON BLU PLAZA HOTEL MYSORE</t>
  </si>
  <si>
    <t>Malkera Hotels &amp; Resorts Pvt.ltd.-CIS Kota</t>
  </si>
  <si>
    <t>Tirupati Building And Offices Pvt. Ltd. (Welcome Hotel)</t>
  </si>
  <si>
    <t>Royal Park Baddi - Lemon Tree  baddi</t>
  </si>
  <si>
    <t>DPA Institute of Tourism and Hospitality Education</t>
  </si>
  <si>
    <t>Golden Jubilee Hotels Private Limited (Trident Hyderabad)</t>
  </si>
  <si>
    <t>Lemon Tree Hotel - Udyog Vihar</t>
  </si>
  <si>
    <t>Lemon Tree Hotel - Banjara Hills</t>
  </si>
  <si>
    <t>SHAWN ELIZEY</t>
  </si>
  <si>
    <t>PF/AD/25-26/0650</t>
  </si>
  <si>
    <t>PF/AD/25-26/0651</t>
  </si>
  <si>
    <t>PF/AD/25-26/0652</t>
  </si>
  <si>
    <t>PF/AD/25-26/0653</t>
  </si>
  <si>
    <t>PF/ND/25-26/0654</t>
  </si>
  <si>
    <t>PF/AD/25-26/0657</t>
  </si>
  <si>
    <t>PF/AD/25-26/0659</t>
  </si>
  <si>
    <t>PF/ND/25-26/0661</t>
  </si>
  <si>
    <t>PF/ND/25-26/0662</t>
  </si>
  <si>
    <t>PF/ND/25-26/0663</t>
  </si>
  <si>
    <t>PF/ND/25-26/0664</t>
  </si>
  <si>
    <t>PF/ND/25-26/0665</t>
  </si>
  <si>
    <t>PF/AD/25-26/0667</t>
  </si>
  <si>
    <t>PF/AD/25-26/0668</t>
  </si>
  <si>
    <t>PF/AD/25-26/0669</t>
  </si>
  <si>
    <t>PF/AD/25-26/0670</t>
  </si>
  <si>
    <t>PF/AD/25-26/0671</t>
  </si>
  <si>
    <t>PF/ND/25-26/0672</t>
  </si>
  <si>
    <t>PF/ND/25-26/0673</t>
  </si>
  <si>
    <t>PF/ND/25-26/0674</t>
  </si>
  <si>
    <t>PF/ND/25-26/0675</t>
  </si>
  <si>
    <t>PF/ND/25-26/0655</t>
  </si>
  <si>
    <t>PF/ND/25-26/0666</t>
  </si>
  <si>
    <t>PF/AD/25-26/0676</t>
  </si>
  <si>
    <t>PF/AD/25-26/0678</t>
  </si>
  <si>
    <t>PF/ND/25-26/0679</t>
  </si>
  <si>
    <t>PF/AD/25-26/0680</t>
  </si>
  <si>
    <t>PF/ND/25-26/0687</t>
  </si>
  <si>
    <t>PF/AD/25-26/0690</t>
  </si>
  <si>
    <t>PF/ND/25-26/0691</t>
  </si>
  <si>
    <t>PF/AD/25-26/0692</t>
  </si>
  <si>
    <t>PF/ND/25-26/0693</t>
  </si>
  <si>
    <t>PF/AD/25-26/0694</t>
  </si>
  <si>
    <t>PF/ND/25-26/0695</t>
  </si>
  <si>
    <t>PF/ND/25-26/0696</t>
  </si>
  <si>
    <t>PF/AD/25-26/0698</t>
  </si>
  <si>
    <t>PF/ND/25-26/0677</t>
  </si>
  <si>
    <t>PF/ND/25-26/0699</t>
  </si>
  <si>
    <t>PF/ND/25-26/0700</t>
  </si>
  <si>
    <t>PF/ND/25-26/0701</t>
  </si>
  <si>
    <t>PF/AD/25-26/0702</t>
  </si>
  <si>
    <t>PF/AD/25-26/0703</t>
  </si>
  <si>
    <t>PF/AD/25-26/0704</t>
  </si>
  <si>
    <t>PF/AD/25-26/0706</t>
  </si>
  <si>
    <t>PF/AD/25-26/0707</t>
  </si>
  <si>
    <t>PF/AD/25-26/0708</t>
  </si>
  <si>
    <t>PF/ND/25-26/0709</t>
  </si>
  <si>
    <t>PF/AD/25-26/0710</t>
  </si>
  <si>
    <t>PF/AD/25-26/0711</t>
  </si>
  <si>
    <t>PF/AD/25-26/0712</t>
  </si>
  <si>
    <t>PF/ND/25-26/0713</t>
  </si>
  <si>
    <t>PF/ND/25-26/0714</t>
  </si>
  <si>
    <t>PF/AD/25-26/0705</t>
  </si>
  <si>
    <t>PF/ND/25-26/0716</t>
  </si>
  <si>
    <t>PF/AD/25-26/0718</t>
  </si>
  <si>
    <t>PF/AD/25-26/0719</t>
  </si>
  <si>
    <t>PF/ND/25-26/0720</t>
  </si>
  <si>
    <t>PF/ND/25-26/0721</t>
  </si>
  <si>
    <t>PF/ND/25-26/0722</t>
  </si>
  <si>
    <t>PF/ND/25-26/0723</t>
  </si>
  <si>
    <t>PF/ND/25-26/0725</t>
  </si>
  <si>
    <t>PF/ND/25-26/0724</t>
  </si>
  <si>
    <t>PF/ND/25-26/0726</t>
  </si>
  <si>
    <t>PF/ND/25-26/0727</t>
  </si>
  <si>
    <t>PF/ND/25-26/0728</t>
  </si>
  <si>
    <t>PF/AD/25-26/0729</t>
  </si>
  <si>
    <t>PF/AD/25-26/0738</t>
  </si>
  <si>
    <t>PF/AD/25-26/0656</t>
  </si>
  <si>
    <t>PF/AD/25-26/0660</t>
  </si>
  <si>
    <t>PF/AD/25-26/0658</t>
  </si>
  <si>
    <t>PF/AD/25-26/0751</t>
  </si>
  <si>
    <t>PF/ND/25-26/0752</t>
  </si>
  <si>
    <t>PF/ND/25-26/0753</t>
  </si>
  <si>
    <t>PF/ND/25-26/0754</t>
  </si>
  <si>
    <t>PF/AD/25-26/0755</t>
  </si>
  <si>
    <t>PF/AD/25-26/0756</t>
  </si>
  <si>
    <t>PF/AD/25-26/0757</t>
  </si>
  <si>
    <t>PF/AD/25-26/0758</t>
  </si>
  <si>
    <t>PF/AD/25-26/0759</t>
  </si>
  <si>
    <t>PF/AD/25-26/0760</t>
  </si>
  <si>
    <t>PF/AD/25-26/0761</t>
  </si>
  <si>
    <t>PF/AD/25-26/0762</t>
  </si>
  <si>
    <t>PF/ND/25-26/0747</t>
  </si>
  <si>
    <t>01-Sep-2025</t>
  </si>
  <si>
    <t>04-Sep-2025</t>
  </si>
  <si>
    <t>12-Sep-2025</t>
  </si>
  <si>
    <t>15-Sep-2025</t>
  </si>
  <si>
    <t>16-Sep-2025</t>
  </si>
  <si>
    <t>23-Sep-2025</t>
  </si>
  <si>
    <t>19-west Bengal</t>
  </si>
  <si>
    <t>27-Maharastra</t>
  </si>
  <si>
    <t>06-HARYANA</t>
  </si>
  <si>
    <t>08-Ra</t>
  </si>
  <si>
    <t>37-ANDHRA PRADESH</t>
  </si>
  <si>
    <t>27-MAHARASHTRA</t>
  </si>
  <si>
    <t>33-Tamilnadu</t>
  </si>
  <si>
    <t>36-Telangana</t>
  </si>
  <si>
    <t>CBR00944</t>
  </si>
  <si>
    <t>CBM00879</t>
  </si>
  <si>
    <t>T012</t>
  </si>
  <si>
    <t>CBC00023</t>
  </si>
  <si>
    <t>CBP00954</t>
  </si>
  <si>
    <t>CBS00440</t>
  </si>
  <si>
    <t>CBL00967</t>
  </si>
  <si>
    <t>CBA00959</t>
  </si>
  <si>
    <t>H001</t>
  </si>
  <si>
    <t>CBE00568</t>
  </si>
  <si>
    <t>CBR00939</t>
  </si>
  <si>
    <t>CBL00968</t>
  </si>
  <si>
    <t>CBA00956</t>
  </si>
  <si>
    <t>CBC00957</t>
  </si>
  <si>
    <t>CBN00195</t>
  </si>
  <si>
    <t>CBD00625</t>
  </si>
  <si>
    <t>R R HOLIDAY HOMES PVT LTD (Uday Suites Cochin)</t>
  </si>
  <si>
    <t>Mayfair Hotels and Resorts Limited</t>
  </si>
  <si>
    <t>The Raviz Kovalam (Kovalam Resort Private Limited)</t>
  </si>
  <si>
    <t>CHARISHMA HOTELS PVT LTD</t>
  </si>
  <si>
    <t>Prasad Heritage Projects P. Ltd. (Hari Ganga Niwas IHCL)</t>
  </si>
  <si>
    <t>SJJ Realty Pvt. Ltd. (Planet Hollywood Mumbai)</t>
  </si>
  <si>
    <t>Lemon Tree Hotel Ranchi (A Unit of City Select Developers)</t>
  </si>
  <si>
    <t>A.R. Resorts and hotels Private Limited (Voco Amritsar)</t>
  </si>
  <si>
    <t>BHARAT HOTELS LIMITED</t>
  </si>
  <si>
    <t>India Exposition Mart Limited(Expoinn Suits &amp; Convention)</t>
  </si>
  <si>
    <t>Lemon Tree Hotel, Mall Of Dehradun</t>
  </si>
  <si>
    <t>AC&amp;C Hospitality Resorts LLP(Serai Chikmagalur &amp; Bandipur)</t>
  </si>
  <si>
    <t>Coffee Day Enterprises Limited (Serai Kabini)</t>
  </si>
  <si>
    <t>Delhi Gymkhana Club Ltd.</t>
  </si>
  <si>
    <t>05-Uttarkhand</t>
  </si>
  <si>
    <t>20-Jharkand</t>
  </si>
  <si>
    <t>T023</t>
  </si>
  <si>
    <t>CBG00768</t>
  </si>
  <si>
    <t>CBS00051</t>
  </si>
  <si>
    <t>CBL00047</t>
  </si>
  <si>
    <t>CBK00926</t>
  </si>
  <si>
    <t>CBN00844</t>
  </si>
  <si>
    <t>A006</t>
  </si>
  <si>
    <t>Apeejay Surrendra Park Hotels Ltd. - The Park Kolkata</t>
  </si>
  <si>
    <t>Guild Hotels Pvt. Ltd.(The Yellow House,Goa-IHCL Selection)</t>
  </si>
  <si>
    <t>NORTH RASOI CHEF BY PILLAI CALICUT</t>
  </si>
  <si>
    <t>Trial Balance</t>
  </si>
  <si>
    <t>Date From 01/09/2025 Date To 30/09/2025</t>
  </si>
  <si>
    <t>PROLOGIC FIRST INDIA PVT. LTD.</t>
  </si>
  <si>
    <t>3000379</t>
  </si>
  <si>
    <t>Salaries Recoverable</t>
  </si>
  <si>
    <t>3000420</t>
  </si>
  <si>
    <t>Income Tax Advance</t>
  </si>
  <si>
    <t>3000460</t>
  </si>
  <si>
    <t>TDS Earlier Years</t>
  </si>
  <si>
    <t>PnB CA 5535</t>
  </si>
  <si>
    <t>1000289</t>
  </si>
  <si>
    <t>Professional Tax Payable</t>
  </si>
  <si>
    <t>9100986</t>
  </si>
  <si>
    <t>Rental Income</t>
  </si>
  <si>
    <t>9101941</t>
  </si>
  <si>
    <t>Computer SLF Interstate FO (G)</t>
  </si>
  <si>
    <t>9105971</t>
  </si>
  <si>
    <t>Training &amp; Installation Int (G</t>
  </si>
  <si>
    <t>Staff Recruitment Expenses</t>
  </si>
  <si>
    <t>5004552</t>
  </si>
  <si>
    <t>Travel Local (ADMN)</t>
  </si>
  <si>
    <t>5004554</t>
  </si>
  <si>
    <t>Boarding &amp;Lodging Exp.(ADMIN)</t>
  </si>
  <si>
    <t>5005554</t>
  </si>
  <si>
    <t>Boarding &amp; Lodging Exp.(KOL)</t>
  </si>
  <si>
    <t>Computer Maintenance (NCR)</t>
  </si>
  <si>
    <t>5111503</t>
  </si>
  <si>
    <t>Exp. on Contracts for Service</t>
  </si>
  <si>
    <t>5112501</t>
  </si>
  <si>
    <t>Salaries (NCR DEV BO)</t>
  </si>
  <si>
    <t>5120501</t>
  </si>
  <si>
    <t>Salaries (NCR SUP)</t>
  </si>
  <si>
    <t>5130501</t>
  </si>
  <si>
    <t>Salaries (NCR MKT)</t>
  </si>
  <si>
    <t>5140501</t>
  </si>
  <si>
    <t>Salaries (NCR ADMN)</t>
  </si>
  <si>
    <t>5312501</t>
  </si>
  <si>
    <t>Salaries (KOL DEV BO)</t>
  </si>
  <si>
    <t>5316526</t>
  </si>
  <si>
    <t>Inter Unit Purchase (Services)</t>
  </si>
  <si>
    <t>5320501</t>
  </si>
  <si>
    <t>Salaries (KOL SUP)</t>
  </si>
  <si>
    <t>5320506</t>
  </si>
  <si>
    <t>Leave Travel Expenses</t>
  </si>
  <si>
    <t>Taxable</t>
  </si>
  <si>
    <t>06AAPCM7543L1ZU</t>
  </si>
  <si>
    <t>Mycloud Hospitality Software Private Limited</t>
  </si>
  <si>
    <t>PFIPL/25/SAL/1</t>
  </si>
  <si>
    <t>PFIPL/R/25-26/02</t>
  </si>
  <si>
    <t>Rejected Credit note re-created</t>
  </si>
  <si>
    <t xml:space="preserve">25ME0331 to 25ME0387 </t>
  </si>
  <si>
    <t>Other Support Services</t>
  </si>
  <si>
    <t>A10000054</t>
  </si>
  <si>
    <t>A10000055</t>
  </si>
  <si>
    <t>A10000056</t>
  </si>
  <si>
    <t>A10000057</t>
  </si>
  <si>
    <t>A10000058</t>
  </si>
  <si>
    <t>A10000059</t>
  </si>
  <si>
    <t>A10000060</t>
  </si>
  <si>
    <t>A10000061</t>
  </si>
  <si>
    <t>A10000062</t>
  </si>
  <si>
    <t>A10000063</t>
  </si>
  <si>
    <t>A10000064</t>
  </si>
  <si>
    <t>A10000065</t>
  </si>
  <si>
    <t>A10000066</t>
  </si>
  <si>
    <t>A10000067</t>
  </si>
  <si>
    <t>A10000068</t>
  </si>
  <si>
    <t>A10000069</t>
  </si>
  <si>
    <t>A10000070</t>
  </si>
  <si>
    <t>A10000071</t>
  </si>
  <si>
    <t>A10000072</t>
  </si>
  <si>
    <t>A10000073</t>
  </si>
  <si>
    <t>A10000074</t>
  </si>
  <si>
    <t>25ME0331A</t>
  </si>
  <si>
    <t>Party GSTN Cancel so put in B2C</t>
  </si>
  <si>
    <t xml:space="preserve">Party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</si>
</sst>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 * #,##0.00_ ;_ * \-#,##0.00_ ;_ * &quot;-&quot;_ ;_ @_ "/>
    <numFmt numFmtId="167" formatCode="_-* #,##0.00_-;\-* #,##0.00_-;_-* &quot;-&quot;??_-;_-@_-"/>
    <numFmt numFmtId="168" formatCode="_ * #,##0_ ;_ * \-#,##0_ ;_ * &quot;-&quot;??_ ;_ @_ "/>
    <numFmt numFmtId="169" formatCode="m/d/yyyy"/>
    <numFmt numFmtId="173" formatCode="\ dd\/mm\/yyyy"/>
    <numFmt numFmtId="174" formatCode="0.0%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2060"/>
      <name val="Calibri"/>
      <family val="2"/>
    </font>
    <font>
      <sz val="11"/>
      <name val="Calibri"/>
      <family val="2"/>
    </font>
    <font>
      <sz val="11"/>
      <color rgb="FF002060"/>
      <name val="Calibri"/>
      <family val="2"/>
    </font>
    <font>
      <b/>
      <sz val="11"/>
      <color rgb="FF002060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u/>
      <sz val="11"/>
      <name val="Calibri"/>
      <family val="2"/>
    </font>
    <font>
      <b/>
      <sz val="11"/>
      <color indexed="62"/>
      <name val="Calibri"/>
      <family val="2"/>
    </font>
    <font>
      <b/>
      <sz val="11"/>
      <color rgb="FFFF000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2"/>
      <color rgb="FFFF0000"/>
      <name val="Calibri"/>
      <family val="2"/>
    </font>
    <font>
      <b/>
      <sz val="11"/>
      <name val="Calibri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theme="4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b/>
      <sz val="9"/>
      <color theme="0"/>
      <name val="Arial"/>
      <family val="2"/>
    </font>
    <font>
      <sz val="11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rgb="FF9C5700"/>
      <name val="Calibri"/>
      <family val="2"/>
      <scheme val="minor"/>
    </font>
    <font>
      <b/>
      <sz val="11"/>
      <color rgb="FF212121"/>
      <name val="Verdana"/>
      <family val="2"/>
    </font>
    <font>
      <sz val="9"/>
      <name val="Calibri"/>
      <family val="2"/>
      <charset val="1"/>
    </font>
    <font>
      <sz val="10"/>
      <color rgb="FF000000"/>
      <name val="Arial"/>
      <family val="2"/>
      <charset val="1"/>
    </font>
    <font>
      <b/>
      <sz val="9"/>
      <name val="Arial"/>
      <family val="2"/>
    </font>
    <font>
      <sz val="8"/>
      <name val="Arial"/>
      <family val="2"/>
    </font>
    <font>
      <sz val="22"/>
      <color rgb="FFFFFFFF"/>
      <name val="Arial"/>
    </font>
    <font>
      <b/>
      <sz val="11"/>
      <color rgb="FF000000"/>
      <name val="Arial"/>
    </font>
    <font>
      <b/>
      <sz val="9"/>
      <color rgb="FFFFFFFF"/>
      <name val="Arial"/>
    </font>
    <font>
      <sz val="11"/>
      <name val="Calibri"/>
    </font>
    <font>
      <sz val="11"/>
      <color rgb="FF000000"/>
      <name val="Calibri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11"/>
      <color rgb="FFFF0000"/>
      <name val="Calibri"/>
      <family val="2"/>
    </font>
    <font>
      <b/>
      <sz val="11"/>
      <color rgb="FFFFFFFF"/>
      <name val="Calibri"/>
    </font>
    <font>
      <b/>
      <sz val="14"/>
      <name val="Arial"/>
      <family val="2"/>
    </font>
    <font>
      <b/>
      <sz val="10"/>
      <name val="Arial"/>
      <family val="2"/>
    </font>
    <font>
      <sz val="10"/>
      <color indexed="8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</patternFill>
    </fill>
    <fill>
      <patternFill patternType="solid">
        <fgColor rgb="FFE8C69B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2060"/>
        <bgColor indexed="34"/>
      </patternFill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03764"/>
      </patternFill>
    </fill>
    <fill>
      <patternFill patternType="solid">
        <fgColor rgb="FFFFF2CC"/>
      </patternFill>
    </fill>
    <fill>
      <patternFill patternType="solid">
        <fgColor rgb="FFD8D8D8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B1E59"/>
      </patternFill>
    </fill>
    <fill>
      <patternFill patternType="solid">
        <fgColor rgb="FF92D050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2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4" fillId="0" borderId="14" applyNumberFormat="0" applyFill="0" applyAlignment="0" applyProtection="0"/>
    <xf numFmtId="0" fontId="35" fillId="0" borderId="15" applyNumberFormat="0" applyFill="0" applyAlignment="0" applyProtection="0"/>
    <xf numFmtId="0" fontId="35" fillId="0" borderId="0" applyNumberFormat="0" applyFill="0" applyBorder="0" applyAlignment="0" applyProtection="0"/>
    <xf numFmtId="0" fontId="36" fillId="13" borderId="0" applyNumberFormat="0" applyBorder="0" applyAlignment="0" applyProtection="0"/>
    <xf numFmtId="0" fontId="37" fillId="14" borderId="0" applyNumberFormat="0" applyBorder="0" applyAlignment="0" applyProtection="0"/>
    <xf numFmtId="0" fontId="38" fillId="16" borderId="16" applyNumberFormat="0" applyAlignment="0" applyProtection="0"/>
    <xf numFmtId="0" fontId="39" fillId="17" borderId="17" applyNumberFormat="0" applyAlignment="0" applyProtection="0"/>
    <xf numFmtId="0" fontId="40" fillId="17" borderId="16" applyNumberFormat="0" applyAlignment="0" applyProtection="0"/>
    <xf numFmtId="0" fontId="41" fillId="0" borderId="18" applyNumberFormat="0" applyFill="0" applyAlignment="0" applyProtection="0"/>
    <xf numFmtId="0" fontId="42" fillId="18" borderId="19" applyNumberFormat="0" applyAlignment="0" applyProtection="0"/>
    <xf numFmtId="0" fontId="28" fillId="0" borderId="0" applyNumberFormat="0" applyFill="0" applyBorder="0" applyAlignment="0" applyProtection="0"/>
    <xf numFmtId="0" fontId="1" fillId="19" borderId="20" applyNumberFormat="0" applyFont="0" applyAlignment="0" applyProtection="0"/>
    <xf numFmtId="0" fontId="43" fillId="0" borderId="0" applyNumberFormat="0" applyFill="0" applyBorder="0" applyAlignment="0" applyProtection="0"/>
    <xf numFmtId="0" fontId="2" fillId="0" borderId="21" applyNumberFormat="0" applyFill="0" applyAlignment="0" applyProtection="0"/>
    <xf numFmtId="0" fontId="4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4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44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44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44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44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45" fillId="0" borderId="0"/>
    <xf numFmtId="0" fontId="46" fillId="15" borderId="0" applyNumberFormat="0" applyBorder="0" applyAlignment="0" applyProtection="0"/>
    <xf numFmtId="0" fontId="31" fillId="0" borderId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291">
    <xf numFmtId="0" fontId="0" fillId="0" borderId="0" xfId="0"/>
    <xf numFmtId="17" fontId="3" fillId="2" borderId="1" xfId="0" applyNumberFormat="1" applyFont="1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9" fontId="5" fillId="0" borderId="1" xfId="2" applyFont="1" applyBorder="1" applyAlignment="1">
      <alignment horizontal="center"/>
    </xf>
    <xf numFmtId="0" fontId="5" fillId="0" borderId="1" xfId="0" applyFont="1" applyBorder="1"/>
    <xf numFmtId="17" fontId="3" fillId="0" borderId="1" xfId="0" applyNumberFormat="1" applyFont="1" applyBorder="1"/>
    <xf numFmtId="14" fontId="6" fillId="2" borderId="1" xfId="0" applyNumberFormat="1" applyFont="1" applyFill="1" applyBorder="1"/>
    <xf numFmtId="0" fontId="0" fillId="0" borderId="0" xfId="0" applyAlignment="1">
      <alignment horizontal="center"/>
    </xf>
    <xf numFmtId="9" fontId="7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9" fontId="8" fillId="0" borderId="0" xfId="2" applyFont="1" applyAlignment="1">
      <alignment horizontal="center"/>
    </xf>
    <xf numFmtId="0" fontId="9" fillId="0" borderId="0" xfId="0" applyFont="1"/>
    <xf numFmtId="9" fontId="9" fillId="0" borderId="0" xfId="2" applyFont="1" applyAlignment="1">
      <alignment horizontal="center"/>
    </xf>
    <xf numFmtId="0" fontId="8" fillId="0" borderId="0" xfId="0" applyFont="1"/>
    <xf numFmtId="166" fontId="9" fillId="0" borderId="0" xfId="0" applyNumberFormat="1" applyFont="1"/>
    <xf numFmtId="164" fontId="9" fillId="0" borderId="0" xfId="0" applyNumberFormat="1" applyFont="1"/>
    <xf numFmtId="0" fontId="4" fillId="0" borderId="0" xfId="0" applyFont="1"/>
    <xf numFmtId="166" fontId="9" fillId="0" borderId="0" xfId="2" applyNumberFormat="1" applyFont="1" applyAlignment="1">
      <alignment horizontal="center"/>
    </xf>
    <xf numFmtId="0" fontId="10" fillId="0" borderId="0" xfId="0" applyFont="1"/>
    <xf numFmtId="166" fontId="7" fillId="0" borderId="0" xfId="2" applyNumberFormat="1" applyFont="1" applyAlignment="1">
      <alignment horizontal="center"/>
    </xf>
    <xf numFmtId="166" fontId="9" fillId="0" borderId="1" xfId="0" applyNumberFormat="1" applyFont="1" applyBorder="1"/>
    <xf numFmtId="166" fontId="9" fillId="0" borderId="1" xfId="2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1" fillId="0" borderId="0" xfId="0" applyNumberFormat="1" applyFont="1"/>
    <xf numFmtId="166" fontId="11" fillId="0" borderId="0" xfId="0" applyNumberFormat="1" applyFont="1"/>
    <xf numFmtId="164" fontId="9" fillId="3" borderId="0" xfId="0" applyNumberFormat="1" applyFont="1" applyFill="1"/>
    <xf numFmtId="166" fontId="9" fillId="0" borderId="0" xfId="2" applyNumberFormat="1" applyFont="1" applyBorder="1" applyAlignment="1">
      <alignment horizontal="center"/>
    </xf>
    <xf numFmtId="166" fontId="11" fillId="0" borderId="1" xfId="0" applyNumberFormat="1" applyFont="1" applyBorder="1"/>
    <xf numFmtId="164" fontId="9" fillId="3" borderId="1" xfId="0" applyNumberFormat="1" applyFont="1" applyFill="1" applyBorder="1"/>
    <xf numFmtId="43" fontId="9" fillId="0" borderId="2" xfId="1" applyFont="1" applyBorder="1"/>
    <xf numFmtId="9" fontId="11" fillId="0" borderId="0" xfId="2" applyFont="1" applyAlignment="1">
      <alignment horizontal="center"/>
    </xf>
    <xf numFmtId="43" fontId="0" fillId="0" borderId="0" xfId="1" applyFont="1"/>
    <xf numFmtId="0" fontId="8" fillId="0" borderId="3" xfId="0" applyFont="1" applyBorder="1"/>
    <xf numFmtId="164" fontId="8" fillId="0" borderId="3" xfId="0" applyNumberFormat="1" applyFont="1" applyBorder="1"/>
    <xf numFmtId="0" fontId="13" fillId="4" borderId="0" xfId="0" applyNumberFormat="1" applyFont="1" applyFill="1"/>
    <xf numFmtId="0" fontId="0" fillId="0" borderId="0" xfId="0" applyNumberFormat="1" applyFont="1"/>
    <xf numFmtId="0" fontId="13" fillId="4" borderId="4" xfId="0" applyNumberFormat="1" applyFont="1" applyFill="1" applyBorder="1"/>
    <xf numFmtId="0" fontId="0" fillId="0" borderId="0" xfId="0" applyNumberFormat="1" applyFont="1" applyAlignment="1">
      <alignment horizontal="right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0" fillId="0" borderId="0" xfId="0" applyNumberFormat="1"/>
    <xf numFmtId="43" fontId="0" fillId="0" borderId="0" xfId="0" applyNumberFormat="1"/>
    <xf numFmtId="17" fontId="0" fillId="0" borderId="0" xfId="0" applyNumberFormat="1"/>
    <xf numFmtId="165" fontId="17" fillId="4" borderId="4" xfId="0" applyNumberFormat="1" applyFont="1" applyFill="1" applyBorder="1"/>
    <xf numFmtId="0" fontId="2" fillId="0" borderId="0" xfId="0" applyNumberFormat="1" applyFont="1" applyAlignment="1">
      <alignment horizontal="right"/>
    </xf>
    <xf numFmtId="0" fontId="2" fillId="0" borderId="0" xfId="0" applyFont="1"/>
    <xf numFmtId="43" fontId="2" fillId="0" borderId="0" xfId="0" applyNumberFormat="1" applyFont="1"/>
    <xf numFmtId="0" fontId="22" fillId="0" borderId="0" xfId="0" applyFont="1"/>
    <xf numFmtId="0" fontId="23" fillId="4" borderId="4" xfId="0" applyNumberFormat="1" applyFont="1" applyFill="1" applyBorder="1"/>
    <xf numFmtId="2" fontId="0" fillId="0" borderId="0" xfId="0" applyNumberFormat="1"/>
    <xf numFmtId="0" fontId="2" fillId="0" borderId="0" xfId="0" applyNumberFormat="1" applyFont="1"/>
    <xf numFmtId="164" fontId="0" fillId="0" borderId="0" xfId="0" applyNumberFormat="1"/>
    <xf numFmtId="0" fontId="0" fillId="0" borderId="7" xfId="0" applyBorder="1"/>
    <xf numFmtId="0" fontId="2" fillId="0" borderId="7" xfId="0" applyFont="1" applyBorder="1"/>
    <xf numFmtId="0" fontId="8" fillId="0" borderId="0" xfId="0" applyFont="1" applyAlignment="1">
      <alignment horizontal="left"/>
    </xf>
    <xf numFmtId="0" fontId="12" fillId="0" borderId="0" xfId="0" applyFont="1"/>
    <xf numFmtId="164" fontId="12" fillId="0" borderId="1" xfId="0" applyNumberFormat="1" applyFont="1" applyBorder="1"/>
    <xf numFmtId="9" fontId="12" fillId="0" borderId="1" xfId="2" applyFont="1" applyBorder="1" applyAlignment="1">
      <alignment horizontal="center"/>
    </xf>
    <xf numFmtId="166" fontId="12" fillId="0" borderId="1" xfId="0" applyNumberFormat="1" applyFont="1" applyBorder="1"/>
    <xf numFmtId="0" fontId="24" fillId="0" borderId="0" xfId="0" applyFont="1"/>
    <xf numFmtId="166" fontId="0" fillId="0" borderId="0" xfId="0" applyNumberFormat="1"/>
    <xf numFmtId="164" fontId="11" fillId="0" borderId="10" xfId="0" applyNumberFormat="1" applyFont="1" applyBorder="1"/>
    <xf numFmtId="9" fontId="11" fillId="0" borderId="10" xfId="2" applyFont="1" applyBorder="1" applyAlignment="1">
      <alignment horizontal="center"/>
    </xf>
    <xf numFmtId="166" fontId="11" fillId="0" borderId="10" xfId="0" applyNumberFormat="1" applyFont="1" applyBorder="1"/>
    <xf numFmtId="164" fontId="9" fillId="0" borderId="1" xfId="0" applyNumberFormat="1" applyFont="1" applyBorder="1"/>
    <xf numFmtId="9" fontId="9" fillId="0" borderId="1" xfId="2" applyFont="1" applyBorder="1" applyAlignment="1">
      <alignment horizontal="center"/>
    </xf>
    <xf numFmtId="9" fontId="9" fillId="0" borderId="0" xfId="2" applyFont="1" applyBorder="1" applyAlignment="1">
      <alignment horizontal="center"/>
    </xf>
    <xf numFmtId="164" fontId="0" fillId="0" borderId="1" xfId="0" applyNumberFormat="1" applyBorder="1"/>
    <xf numFmtId="9" fontId="7" fillId="0" borderId="1" xfId="2" applyFont="1" applyBorder="1" applyAlignment="1">
      <alignment horizontal="center"/>
    </xf>
    <xf numFmtId="166" fontId="0" fillId="0" borderId="1" xfId="0" applyNumberFormat="1" applyBorder="1"/>
    <xf numFmtId="0" fontId="0" fillId="0" borderId="1" xfId="0" applyBorder="1"/>
    <xf numFmtId="0" fontId="0" fillId="0" borderId="5" xfId="0" applyBorder="1" applyProtection="1">
      <protection locked="0"/>
    </xf>
    <xf numFmtId="0" fontId="2" fillId="8" borderId="0" xfId="0" applyFont="1" applyFill="1" applyBorder="1" applyProtection="1">
      <protection locked="0"/>
    </xf>
    <xf numFmtId="0" fontId="0" fillId="0" borderId="0" xfId="0" applyBorder="1" applyProtection="1">
      <protection locked="0"/>
    </xf>
    <xf numFmtId="0" fontId="2" fillId="8" borderId="5" xfId="0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43" fontId="0" fillId="0" borderId="0" xfId="1" applyFont="1" applyProtection="1">
      <protection locked="0"/>
    </xf>
    <xf numFmtId="165" fontId="0" fillId="0" borderId="0" xfId="0" applyNumberFormat="1" applyBorder="1" applyProtection="1">
      <protection locked="0"/>
    </xf>
    <xf numFmtId="43" fontId="0" fillId="9" borderId="7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0" borderId="0" xfId="1" applyFont="1" applyBorder="1" applyProtection="1">
      <protection locked="0"/>
    </xf>
    <xf numFmtId="165" fontId="0" fillId="0" borderId="6" xfId="0" applyNumberFormat="1" applyBorder="1" applyProtection="1">
      <protection locked="0"/>
    </xf>
    <xf numFmtId="43" fontId="0" fillId="2" borderId="5" xfId="1" applyFont="1" applyFill="1" applyBorder="1" applyProtection="1">
      <protection locked="0"/>
    </xf>
    <xf numFmtId="43" fontId="0" fillId="10" borderId="6" xfId="1" applyFont="1" applyFill="1" applyBorder="1" applyProtection="1">
      <protection locked="0"/>
    </xf>
    <xf numFmtId="43" fontId="0" fillId="10" borderId="0" xfId="1" applyFont="1" applyFill="1" applyBorder="1" applyProtection="1">
      <protection locked="0"/>
    </xf>
    <xf numFmtId="165" fontId="2" fillId="0" borderId="10" xfId="0" applyNumberFormat="1" applyFont="1" applyBorder="1" applyProtection="1">
      <protection locked="0"/>
    </xf>
    <xf numFmtId="165" fontId="2" fillId="0" borderId="8" xfId="0" applyNumberFormat="1" applyFont="1" applyBorder="1" applyProtection="1">
      <protection locked="0"/>
    </xf>
    <xf numFmtId="165" fontId="2" fillId="0" borderId="9" xfId="0" applyNumberFormat="1" applyFont="1" applyBorder="1" applyProtection="1">
      <protection locked="0"/>
    </xf>
    <xf numFmtId="165" fontId="2" fillId="0" borderId="0" xfId="0" applyNumberFormat="1" applyFont="1" applyBorder="1" applyProtection="1">
      <protection locked="0"/>
    </xf>
    <xf numFmtId="165" fontId="2" fillId="0" borderId="6" xfId="0" applyNumberFormat="1" applyFont="1" applyBorder="1" applyProtection="1">
      <protection locked="0"/>
    </xf>
    <xf numFmtId="0" fontId="0" fillId="0" borderId="6" xfId="0" applyBorder="1" applyProtection="1">
      <protection locked="0"/>
    </xf>
    <xf numFmtId="0" fontId="21" fillId="0" borderId="0" xfId="0" applyFont="1" applyFill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165" fontId="0" fillId="0" borderId="0" xfId="0" applyNumberFormat="1"/>
    <xf numFmtId="0" fontId="18" fillId="5" borderId="7" xfId="0" applyNumberFormat="1" applyFont="1" applyFill="1" applyBorder="1"/>
    <xf numFmtId="0" fontId="0" fillId="0" borderId="7" xfId="0" applyNumberFormat="1" applyFont="1" applyBorder="1"/>
    <xf numFmtId="0" fontId="0" fillId="0" borderId="7" xfId="0" applyNumberFormat="1" applyFont="1" applyBorder="1" applyAlignment="1">
      <alignment horizontal="right"/>
    </xf>
    <xf numFmtId="0" fontId="26" fillId="6" borderId="0" xfId="0" applyFont="1" applyFill="1"/>
    <xf numFmtId="165" fontId="26" fillId="6" borderId="0" xfId="0" applyNumberFormat="1" applyFont="1" applyFill="1"/>
    <xf numFmtId="0" fontId="21" fillId="0" borderId="7" xfId="0" applyFont="1" applyFill="1" applyBorder="1"/>
    <xf numFmtId="4" fontId="21" fillId="0" borderId="7" xfId="0" applyNumberFormat="1" applyFont="1" applyFill="1" applyBorder="1"/>
    <xf numFmtId="4" fontId="0" fillId="0" borderId="0" xfId="0" applyNumberFormat="1"/>
    <xf numFmtId="43" fontId="7" fillId="0" borderId="7" xfId="2" applyNumberFormat="1" applyFont="1" applyBorder="1" applyAlignment="1">
      <alignment horizontal="center"/>
    </xf>
    <xf numFmtId="164" fontId="2" fillId="0" borderId="7" xfId="0" applyNumberFormat="1" applyFont="1" applyBorder="1"/>
    <xf numFmtId="43" fontId="8" fillId="0" borderId="7" xfId="2" applyNumberFormat="1" applyFont="1" applyBorder="1" applyAlignment="1">
      <alignment horizontal="center"/>
    </xf>
    <xf numFmtId="0" fontId="0" fillId="0" borderId="0" xfId="0"/>
    <xf numFmtId="0" fontId="14" fillId="5" borderId="7" xfId="0" applyNumberFormat="1" applyFont="1" applyFill="1" applyBorder="1"/>
    <xf numFmtId="165" fontId="9" fillId="0" borderId="0" xfId="0" applyNumberFormat="1" applyFont="1"/>
    <xf numFmtId="49" fontId="29" fillId="0" borderId="7" xfId="0" applyNumberFormat="1" applyFont="1" applyBorder="1" applyAlignment="1" applyProtection="1">
      <alignment horizontal="left" vertical="top"/>
      <protection locked="0"/>
    </xf>
    <xf numFmtId="4" fontId="0" fillId="0" borderId="0" xfId="0" applyNumberFormat="1" applyFont="1" applyAlignment="1">
      <alignment horizontal="right"/>
    </xf>
    <xf numFmtId="43" fontId="2" fillId="0" borderId="7" xfId="1" applyFont="1" applyBorder="1"/>
    <xf numFmtId="43" fontId="0" fillId="0" borderId="7" xfId="1" applyFont="1" applyBorder="1"/>
    <xf numFmtId="168" fontId="0" fillId="0" borderId="0" xfId="0" applyNumberFormat="1"/>
    <xf numFmtId="2" fontId="30" fillId="11" borderId="12" xfId="0" applyNumberFormat="1" applyFont="1" applyFill="1" applyBorder="1" applyAlignment="1" applyProtection="1">
      <alignment horizontal="center" vertical="center" wrapText="1"/>
      <protection locked="0"/>
    </xf>
    <xf numFmtId="0" fontId="30" fillId="11" borderId="7" xfId="0" applyFont="1" applyFill="1" applyBorder="1" applyAlignment="1" applyProtection="1">
      <alignment horizontal="center" vertical="center" wrapText="1"/>
      <protection hidden="1"/>
    </xf>
    <xf numFmtId="2" fontId="30" fillId="11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NumberFormat="1" applyAlignment="1">
      <alignment horizontal="right" vertical="top"/>
    </xf>
    <xf numFmtId="4" fontId="2" fillId="0" borderId="12" xfId="0" applyNumberFormat="1" applyFont="1" applyBorder="1"/>
    <xf numFmtId="165" fontId="0" fillId="0" borderId="7" xfId="4" applyFont="1" applyBorder="1"/>
    <xf numFmtId="17" fontId="0" fillId="0" borderId="7" xfId="0" applyNumberFormat="1" applyBorder="1" applyAlignment="1">
      <alignment vertical="center"/>
    </xf>
    <xf numFmtId="43" fontId="0" fillId="0" borderId="7" xfId="1" applyFont="1" applyBorder="1" applyAlignment="1">
      <alignment vertical="center"/>
    </xf>
    <xf numFmtId="0" fontId="2" fillId="0" borderId="0" xfId="0" applyFont="1" applyBorder="1"/>
    <xf numFmtId="164" fontId="2" fillId="0" borderId="0" xfId="0" applyNumberFormat="1" applyFont="1" applyBorder="1"/>
    <xf numFmtId="43" fontId="8" fillId="0" borderId="0" xfId="2" applyNumberFormat="1" applyFont="1" applyBorder="1" applyAlignment="1">
      <alignment horizontal="center"/>
    </xf>
    <xf numFmtId="0" fontId="0" fillId="0" borderId="0" xfId="0" applyAlignment="1">
      <alignment wrapText="1"/>
    </xf>
    <xf numFmtId="2" fontId="30" fillId="12" borderId="7" xfId="0" applyNumberFormat="1" applyFont="1" applyFill="1" applyBorder="1" applyAlignment="1" applyProtection="1">
      <alignment horizontal="center" vertical="center" wrapText="1"/>
      <protection hidden="1"/>
    </xf>
    <xf numFmtId="0" fontId="30" fillId="12" borderId="7" xfId="0" applyFont="1" applyFill="1" applyBorder="1" applyAlignment="1" applyProtection="1">
      <alignment horizontal="center" vertical="center" wrapText="1"/>
      <protection hidden="1"/>
    </xf>
    <xf numFmtId="0" fontId="30" fillId="12" borderId="7" xfId="0" applyFont="1" applyFill="1" applyBorder="1" applyAlignment="1" applyProtection="1">
      <alignment horizontal="left" vertical="center" wrapText="1"/>
      <protection hidden="1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0" fillId="6" borderId="7" xfId="0" applyNumberFormat="1" applyFont="1" applyFill="1" applyBorder="1" applyAlignment="1">
      <alignment horizontal="right"/>
    </xf>
    <xf numFmtId="0" fontId="0" fillId="6" borderId="0" xfId="0" applyNumberFormat="1" applyFont="1" applyFill="1"/>
    <xf numFmtId="43" fontId="0" fillId="0" borderId="7" xfId="0" applyNumberFormat="1" applyBorder="1"/>
    <xf numFmtId="43" fontId="9" fillId="0" borderId="0" xfId="0" applyNumberFormat="1" applyFont="1"/>
    <xf numFmtId="9" fontId="9" fillId="0" borderId="0" xfId="2" applyFont="1"/>
    <xf numFmtId="164" fontId="9" fillId="3" borderId="9" xfId="0" applyNumberFormat="1" applyFont="1" applyFill="1" applyBorder="1"/>
    <xf numFmtId="0" fontId="27" fillId="5" borderId="7" xfId="0" applyNumberFormat="1" applyFont="1" applyFill="1" applyBorder="1" applyAlignment="1">
      <alignment horizontal="center" vertical="center" wrapText="1"/>
    </xf>
    <xf numFmtId="165" fontId="27" fillId="5" borderId="7" xfId="0" applyNumberFormat="1" applyFont="1" applyFill="1" applyBorder="1" applyAlignment="1">
      <alignment horizontal="center" vertical="center" wrapText="1"/>
    </xf>
    <xf numFmtId="4" fontId="48" fillId="0" borderId="7" xfId="0" applyNumberFormat="1" applyFont="1" applyFill="1" applyBorder="1"/>
    <xf numFmtId="0" fontId="0" fillId="0" borderId="0" xfId="0"/>
    <xf numFmtId="0" fontId="48" fillId="0" borderId="7" xfId="0" applyFont="1" applyBorder="1"/>
    <xf numFmtId="3" fontId="47" fillId="0" borderId="0" xfId="0" applyNumberFormat="1" applyFont="1"/>
    <xf numFmtId="169" fontId="48" fillId="0" borderId="7" xfId="0" applyNumberFormat="1" applyFont="1" applyBorder="1" applyAlignment="1" applyProtection="1">
      <alignment vertical="top"/>
      <protection locked="0"/>
    </xf>
    <xf numFmtId="0" fontId="2" fillId="0" borderId="7" xfId="0" applyNumberFormat="1" applyFont="1" applyBorder="1"/>
    <xf numFmtId="0" fontId="0" fillId="0" borderId="0" xfId="0" applyFill="1"/>
    <xf numFmtId="0" fontId="2" fillId="0" borderId="7" xfId="0" applyNumberFormat="1" applyFont="1" applyBorder="1" applyAlignment="1">
      <alignment horizontal="right"/>
    </xf>
    <xf numFmtId="0" fontId="21" fillId="0" borderId="0" xfId="0" applyFont="1" applyFill="1"/>
    <xf numFmtId="168" fontId="49" fillId="0" borderId="7" xfId="4" applyNumberFormat="1" applyFont="1" applyBorder="1" applyAlignment="1">
      <alignment vertical="top"/>
    </xf>
    <xf numFmtId="168" fontId="1" fillId="0" borderId="7" xfId="4" applyNumberFormat="1" applyBorder="1" applyAlignment="1">
      <alignment vertical="top"/>
    </xf>
    <xf numFmtId="168" fontId="0" fillId="0" borderId="7" xfId="4" applyNumberFormat="1" applyFont="1" applyFill="1" applyBorder="1"/>
    <xf numFmtId="4" fontId="45" fillId="0" borderId="7" xfId="0" applyNumberFormat="1" applyFont="1" applyFill="1" applyBorder="1" applyAlignment="1">
      <alignment vertical="top"/>
    </xf>
    <xf numFmtId="168" fontId="49" fillId="0" borderId="7" xfId="4" applyNumberFormat="1" applyFont="1" applyFill="1" applyBorder="1" applyAlignment="1">
      <alignment vertical="top"/>
    </xf>
    <xf numFmtId="4" fontId="49" fillId="0" borderId="7" xfId="0" applyNumberFormat="1" applyFont="1" applyFill="1" applyBorder="1" applyAlignment="1">
      <alignment vertical="top"/>
    </xf>
    <xf numFmtId="0" fontId="0" fillId="0" borderId="0" xfId="0" applyFill="1" applyBorder="1"/>
    <xf numFmtId="0" fontId="0" fillId="0" borderId="7" xfId="0" applyFill="1" applyBorder="1" applyAlignment="1">
      <alignment vertical="top"/>
    </xf>
    <xf numFmtId="0" fontId="1" fillId="0" borderId="7" xfId="49" applyFont="1" applyBorder="1"/>
    <xf numFmtId="0" fontId="50" fillId="46" borderId="0" xfId="0" applyFont="1" applyFill="1" applyBorder="1" applyAlignment="1">
      <alignment horizontal="right"/>
    </xf>
    <xf numFmtId="0" fontId="51" fillId="47" borderId="0" xfId="0" applyFont="1" applyFill="1"/>
    <xf numFmtId="0" fontId="51" fillId="0" borderId="0" xfId="0" applyFont="1"/>
    <xf numFmtId="2" fontId="50" fillId="48" borderId="0" xfId="0" applyNumberFormat="1" applyFont="1" applyFill="1"/>
    <xf numFmtId="0" fontId="0" fillId="0" borderId="0" xfId="0" pivotButton="1"/>
    <xf numFmtId="0" fontId="0" fillId="0" borderId="0" xfId="0" applyAlignment="1">
      <alignment horizontal="left"/>
    </xf>
    <xf numFmtId="0" fontId="1" fillId="0" borderId="7" xfId="49" applyFill="1" applyBorder="1"/>
    <xf numFmtId="0" fontId="0" fillId="0" borderId="7" xfId="49" applyFont="1" applyBorder="1"/>
    <xf numFmtId="43" fontId="1" fillId="0" borderId="7" xfId="4" applyNumberFormat="1" applyFont="1" applyBorder="1" applyAlignment="1">
      <alignment vertical="top"/>
    </xf>
    <xf numFmtId="0" fontId="14" fillId="0" borderId="0" xfId="0" applyFont="1" applyAlignment="1">
      <alignment horizontal="left" vertical="top"/>
    </xf>
    <xf numFmtId="0" fontId="0" fillId="0" borderId="0" xfId="0"/>
    <xf numFmtId="0" fontId="0" fillId="0" borderId="7" xfId="0" applyBorder="1"/>
    <xf numFmtId="14" fontId="0" fillId="0" borderId="7" xfId="0" applyNumberFormat="1" applyBorder="1"/>
    <xf numFmtId="0" fontId="0" fillId="0" borderId="7" xfId="0" applyFill="1" applyBorder="1"/>
    <xf numFmtId="0" fontId="55" fillId="6" borderId="0" xfId="0" applyFont="1" applyFill="1" applyAlignment="1">
      <alignment horizontal="left"/>
    </xf>
    <xf numFmtId="2" fontId="55" fillId="6" borderId="0" xfId="0" applyNumberFormat="1" applyFont="1" applyFill="1" applyAlignment="1">
      <alignment horizontal="right"/>
    </xf>
    <xf numFmtId="0" fontId="55" fillId="6" borderId="0" xfId="0" applyFont="1" applyFill="1" applyAlignment="1">
      <alignment horizontal="center"/>
    </xf>
    <xf numFmtId="0" fontId="55" fillId="6" borderId="0" xfId="0" applyFont="1" applyFill="1" applyAlignment="1">
      <alignment wrapText="1"/>
    </xf>
    <xf numFmtId="2" fontId="55" fillId="0" borderId="0" xfId="0" applyNumberFormat="1" applyFont="1" applyFill="1" applyAlignment="1">
      <alignment horizontal="right"/>
    </xf>
    <xf numFmtId="0" fontId="0" fillId="49" borderId="4" xfId="0" applyFill="1" applyBorder="1" applyAlignment="1">
      <alignment horizontal="center" vertical="center" wrapText="1"/>
    </xf>
    <xf numFmtId="15" fontId="0" fillId="0" borderId="7" xfId="0" applyNumberFormat="1" applyFont="1" applyBorder="1"/>
    <xf numFmtId="17" fontId="0" fillId="0" borderId="7" xfId="0" applyNumberFormat="1" applyBorder="1"/>
    <xf numFmtId="165" fontId="1" fillId="0" borderId="7" xfId="49" applyNumberFormat="1" applyBorder="1"/>
    <xf numFmtId="0" fontId="1" fillId="0" borderId="7" xfId="49" applyBorder="1"/>
    <xf numFmtId="14" fontId="1" fillId="0" borderId="7" xfId="49" applyNumberFormat="1" applyBorder="1"/>
    <xf numFmtId="0" fontId="0" fillId="0" borderId="7" xfId="0" applyBorder="1" applyAlignment="1">
      <alignment vertical="top"/>
    </xf>
    <xf numFmtId="43" fontId="0" fillId="0" borderId="7" xfId="1" applyFont="1" applyFill="1" applyBorder="1"/>
    <xf numFmtId="0" fontId="0" fillId="0" borderId="0" xfId="0" applyNumberFormat="1" applyFont="1" applyBorder="1"/>
    <xf numFmtId="0" fontId="0" fillId="0" borderId="0" xfId="0" applyNumberFormat="1" applyFont="1" applyBorder="1" applyAlignment="1">
      <alignment horizontal="right"/>
    </xf>
    <xf numFmtId="0" fontId="0" fillId="0" borderId="0" xfId="0"/>
    <xf numFmtId="0" fontId="48" fillId="0" borderId="7" xfId="0" applyFont="1" applyBorder="1"/>
    <xf numFmtId="14" fontId="48" fillId="0" borderId="7" xfId="0" applyNumberFormat="1" applyFont="1" applyBorder="1" applyAlignment="1" applyProtection="1">
      <alignment vertical="top"/>
      <protection locked="0"/>
    </xf>
    <xf numFmtId="0" fontId="56" fillId="0" borderId="0" xfId="0" applyFont="1" applyAlignment="1">
      <alignment horizontal="left" vertical="top"/>
    </xf>
    <xf numFmtId="0" fontId="54" fillId="44" borderId="7" xfId="0" applyFont="1" applyFill="1" applyBorder="1" applyAlignment="1">
      <alignment horizontal="center" vertical="center" wrapText="1"/>
    </xf>
    <xf numFmtId="0" fontId="55" fillId="6" borderId="0" xfId="0" applyFont="1" applyFill="1" applyAlignment="1">
      <alignment horizontal="right"/>
    </xf>
    <xf numFmtId="0" fontId="55" fillId="50" borderId="0" xfId="0" applyFont="1" applyFill="1" applyAlignment="1">
      <alignment horizontal="left"/>
    </xf>
    <xf numFmtId="2" fontId="55" fillId="50" borderId="0" xfId="0" applyNumberFormat="1" applyFont="1" applyFill="1" applyAlignment="1">
      <alignment horizontal="right"/>
    </xf>
    <xf numFmtId="0" fontId="55" fillId="50" borderId="0" xfId="0" applyFont="1" applyFill="1" applyAlignment="1">
      <alignment horizontal="center"/>
    </xf>
    <xf numFmtId="0" fontId="55" fillId="50" borderId="0" xfId="0" applyFont="1" applyFill="1" applyAlignment="1">
      <alignment wrapText="1"/>
    </xf>
    <xf numFmtId="0" fontId="55" fillId="50" borderId="0" xfId="0" applyFont="1" applyFill="1" applyAlignment="1">
      <alignment horizontal="right"/>
    </xf>
    <xf numFmtId="0" fontId="55" fillId="0" borderId="0" xfId="0" applyFont="1" applyAlignment="1">
      <alignment horizontal="left"/>
    </xf>
    <xf numFmtId="0" fontId="55" fillId="0" borderId="0" xfId="0" applyFont="1" applyAlignment="1">
      <alignment horizontal="center"/>
    </xf>
    <xf numFmtId="2" fontId="55" fillId="0" borderId="0" xfId="0" applyNumberFormat="1" applyFont="1" applyAlignment="1">
      <alignment horizontal="right"/>
    </xf>
    <xf numFmtId="0" fontId="55" fillId="0" borderId="0" xfId="0" applyFont="1" applyAlignment="1">
      <alignment wrapText="1"/>
    </xf>
    <xf numFmtId="0" fontId="55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2" fontId="2" fillId="0" borderId="0" xfId="0" applyNumberFormat="1" applyFont="1"/>
    <xf numFmtId="0" fontId="16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8" fillId="48" borderId="8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48" borderId="7" xfId="0" applyFont="1" applyFill="1" applyBorder="1"/>
    <xf numFmtId="0" fontId="0" fillId="48" borderId="7" xfId="0" applyFont="1" applyFill="1" applyBorder="1" applyAlignment="1">
      <alignment wrapText="1"/>
    </xf>
    <xf numFmtId="0" fontId="0" fillId="48" borderId="7" xfId="0" applyFont="1" applyFill="1" applyBorder="1" applyAlignment="1">
      <alignment horizontal="center"/>
    </xf>
    <xf numFmtId="0" fontId="0" fillId="48" borderId="7" xfId="0" applyFont="1" applyFill="1" applyBorder="1" applyAlignment="1">
      <alignment horizontal="right"/>
    </xf>
    <xf numFmtId="0" fontId="0" fillId="0" borderId="0" xfId="0" applyFont="1" applyFill="1"/>
    <xf numFmtId="0" fontId="57" fillId="51" borderId="7" xfId="0" applyFont="1" applyFill="1" applyBorder="1" applyAlignment="1">
      <alignment horizontal="center"/>
    </xf>
    <xf numFmtId="0" fontId="58" fillId="0" borderId="0" xfId="0" applyFont="1" applyFill="1"/>
    <xf numFmtId="0" fontId="0" fillId="6" borderId="7" xfId="0" applyFill="1" applyBorder="1"/>
    <xf numFmtId="14" fontId="0" fillId="6" borderId="7" xfId="0" applyNumberFormat="1" applyFill="1" applyBorder="1"/>
    <xf numFmtId="2" fontId="0" fillId="6" borderId="7" xfId="0" applyNumberFormat="1" applyFill="1" applyBorder="1"/>
    <xf numFmtId="0" fontId="0" fillId="50" borderId="7" xfId="0" applyFill="1" applyBorder="1"/>
    <xf numFmtId="14" fontId="0" fillId="50" borderId="7" xfId="0" applyNumberFormat="1" applyFill="1" applyBorder="1"/>
    <xf numFmtId="2" fontId="0" fillId="50" borderId="7" xfId="0" applyNumberFormat="1" applyFill="1" applyBorder="1"/>
    <xf numFmtId="0" fontId="0" fillId="52" borderId="0" xfId="0" applyFill="1"/>
    <xf numFmtId="0" fontId="0" fillId="53" borderId="7" xfId="0" applyFill="1" applyBorder="1"/>
    <xf numFmtId="14" fontId="0" fillId="53" borderId="7" xfId="0" applyNumberFormat="1" applyFill="1" applyBorder="1"/>
    <xf numFmtId="2" fontId="0" fillId="53" borderId="7" xfId="0" applyNumberFormat="1" applyFill="1" applyBorder="1"/>
    <xf numFmtId="0" fontId="0" fillId="52" borderId="7" xfId="0" applyFill="1" applyBorder="1"/>
    <xf numFmtId="14" fontId="0" fillId="52" borderId="7" xfId="0" applyNumberFormat="1" applyFill="1" applyBorder="1"/>
    <xf numFmtId="2" fontId="0" fillId="52" borderId="7" xfId="0" applyNumberFormat="1" applyFill="1" applyBorder="1"/>
    <xf numFmtId="0" fontId="0" fillId="52" borderId="0" xfId="0" applyFill="1" applyBorder="1"/>
    <xf numFmtId="0" fontId="8" fillId="52" borderId="7" xfId="0" applyFont="1" applyFill="1" applyBorder="1"/>
    <xf numFmtId="2" fontId="8" fillId="52" borderId="7" xfId="0" applyNumberFormat="1" applyFont="1" applyFill="1" applyBorder="1"/>
    <xf numFmtId="0" fontId="2" fillId="50" borderId="7" xfId="0" applyFont="1" applyFill="1" applyBorder="1"/>
    <xf numFmtId="0" fontId="2" fillId="52" borderId="7" xfId="0" applyFont="1" applyFill="1" applyBorder="1"/>
    <xf numFmtId="2" fontId="2" fillId="52" borderId="7" xfId="0" applyNumberFormat="1" applyFont="1" applyFill="1" applyBorder="1"/>
    <xf numFmtId="2" fontId="2" fillId="50" borderId="7" xfId="0" applyNumberFormat="1" applyFont="1" applyFill="1" applyBorder="1"/>
    <xf numFmtId="43" fontId="59" fillId="6" borderId="7" xfId="2" applyNumberFormat="1" applyFont="1" applyFill="1" applyBorder="1" applyAlignment="1">
      <alignment horizontal="center"/>
    </xf>
    <xf numFmtId="0" fontId="26" fillId="6" borderId="7" xfId="0" applyFont="1" applyFill="1" applyBorder="1"/>
    <xf numFmtId="164" fontId="26" fillId="6" borderId="7" xfId="0" applyNumberFormat="1" applyFont="1" applyFill="1" applyBorder="1"/>
    <xf numFmtId="43" fontId="12" fillId="6" borderId="7" xfId="2" applyNumberFormat="1" applyFont="1" applyFill="1" applyBorder="1" applyAlignment="1">
      <alignment horizontal="center"/>
    </xf>
    <xf numFmtId="0" fontId="0" fillId="0" borderId="7" xfId="0" applyFont="1" applyBorder="1"/>
    <xf numFmtId="164" fontId="0" fillId="0" borderId="7" xfId="0" applyNumberFormat="1" applyFont="1" applyBorder="1"/>
    <xf numFmtId="0" fontId="54" fillId="44" borderId="7" xfId="0" applyFont="1" applyFill="1" applyBorder="1" applyAlignment="1">
      <alignment horizontal="center" vertical="center" wrapText="1"/>
    </xf>
    <xf numFmtId="0" fontId="52" fillId="44" borderId="7" xfId="0" applyFont="1" applyFill="1" applyBorder="1" applyAlignment="1">
      <alignment horizontal="center" vertical="center" wrapText="1"/>
    </xf>
    <xf numFmtId="0" fontId="53" fillId="45" borderId="7" xfId="0" applyFont="1" applyFill="1" applyBorder="1" applyAlignment="1">
      <alignment horizontal="center" vertical="top" wrapText="1"/>
    </xf>
    <xf numFmtId="0" fontId="0" fillId="48" borderId="12" xfId="0" applyFont="1" applyFill="1" applyBorder="1" applyAlignment="1">
      <alignment horizontal="center" vertical="center" wrapText="1"/>
    </xf>
    <xf numFmtId="0" fontId="0" fillId="48" borderId="23" xfId="0" applyFont="1" applyFill="1" applyBorder="1" applyAlignment="1">
      <alignment horizontal="center" vertical="center" wrapText="1"/>
    </xf>
    <xf numFmtId="0" fontId="8" fillId="48" borderId="8" xfId="0" applyFont="1" applyFill="1" applyBorder="1" applyAlignment="1">
      <alignment horizontal="center" vertical="center" wrapText="1"/>
    </xf>
    <xf numFmtId="0" fontId="8" fillId="48" borderId="9" xfId="0" applyFont="1" applyFill="1" applyBorder="1" applyAlignment="1">
      <alignment horizontal="center" vertical="center" wrapText="1"/>
    </xf>
    <xf numFmtId="0" fontId="8" fillId="48" borderId="22" xfId="0" applyFont="1" applyFill="1" applyBorder="1" applyAlignment="1">
      <alignment horizontal="center" vertical="center" wrapText="1"/>
    </xf>
    <xf numFmtId="0" fontId="8" fillId="48" borderId="8" xfId="0" applyFont="1" applyFill="1" applyBorder="1" applyAlignment="1">
      <alignment horizontal="center" vertical="center"/>
    </xf>
    <xf numFmtId="0" fontId="8" fillId="48" borderId="9" xfId="0" applyFont="1" applyFill="1" applyBorder="1" applyAlignment="1">
      <alignment horizontal="center" vertical="center"/>
    </xf>
    <xf numFmtId="0" fontId="8" fillId="48" borderId="22" xfId="0" applyFont="1" applyFill="1" applyBorder="1" applyAlignment="1">
      <alignment horizontal="center" vertical="center"/>
    </xf>
    <xf numFmtId="0" fontId="0" fillId="48" borderId="12" xfId="0" applyFont="1" applyFill="1" applyBorder="1" applyAlignment="1">
      <alignment horizontal="center" wrapText="1"/>
    </xf>
    <xf numFmtId="0" fontId="0" fillId="48" borderId="23" xfId="0" applyFont="1" applyFill="1" applyBorder="1" applyAlignment="1">
      <alignment horizontal="center" wrapText="1"/>
    </xf>
    <xf numFmtId="43" fontId="0" fillId="0" borderId="0" xfId="1" applyFont="1" applyAlignment="1">
      <alignment horizontal="right"/>
    </xf>
    <xf numFmtId="0" fontId="60" fillId="4" borderId="0" xfId="0" applyNumberFormat="1" applyFont="1" applyFill="1"/>
    <xf numFmtId="0" fontId="0" fillId="0" borderId="23" xfId="0" applyNumberFormat="1" applyFont="1" applyBorder="1" applyAlignment="1">
      <alignment horizontal="right"/>
    </xf>
    <xf numFmtId="0" fontId="0" fillId="0" borderId="23" xfId="0" applyNumberFormat="1" applyFont="1" applyBorder="1"/>
    <xf numFmtId="165" fontId="0" fillId="0" borderId="7" xfId="50" applyFont="1" applyBorder="1"/>
    <xf numFmtId="0" fontId="19" fillId="0" borderId="7" xfId="49" applyFont="1" applyBorder="1"/>
    <xf numFmtId="0" fontId="45" fillId="0" borderId="7" xfId="0" applyFont="1" applyBorder="1" applyAlignment="1">
      <alignment vertical="top"/>
    </xf>
    <xf numFmtId="43" fontId="1" fillId="0" borderId="7" xfId="1" applyFont="1" applyBorder="1" applyAlignment="1">
      <alignment vertical="top"/>
    </xf>
    <xf numFmtId="43" fontId="20" fillId="0" borderId="7" xfId="1" applyFont="1" applyBorder="1" applyAlignment="1">
      <alignment vertical="top"/>
    </xf>
    <xf numFmtId="43" fontId="19" fillId="0" borderId="7" xfId="1" applyFont="1" applyBorder="1" applyAlignment="1">
      <alignment vertical="center"/>
    </xf>
    <xf numFmtId="43" fontId="20" fillId="0" borderId="7" xfId="1" applyFont="1" applyFill="1" applyBorder="1" applyAlignment="1">
      <alignment vertical="top"/>
    </xf>
    <xf numFmtId="0" fontId="16" fillId="7" borderId="7" xfId="0" applyFont="1" applyFill="1" applyBorder="1" applyAlignment="1">
      <alignment horizontal="center" vertical="center" wrapText="1"/>
    </xf>
    <xf numFmtId="14" fontId="19" fillId="0" borderId="7" xfId="49" applyNumberFormat="1" applyFont="1" applyBorder="1"/>
    <xf numFmtId="173" fontId="45" fillId="0" borderId="7" xfId="0" applyNumberFormat="1" applyFont="1" applyBorder="1" applyAlignment="1">
      <alignment vertical="top"/>
    </xf>
    <xf numFmtId="0" fontId="61" fillId="0" borderId="0" xfId="0" applyFont="1"/>
    <xf numFmtId="2" fontId="62" fillId="0" borderId="0" xfId="0" applyNumberFormat="1" applyFont="1"/>
    <xf numFmtId="2" fontId="51" fillId="47" borderId="0" xfId="0" applyNumberFormat="1" applyFont="1" applyFill="1"/>
    <xf numFmtId="2" fontId="51" fillId="0" borderId="0" xfId="0" applyNumberFormat="1" applyFont="1"/>
    <xf numFmtId="43" fontId="2" fillId="0" borderId="0" xfId="1" applyFont="1"/>
    <xf numFmtId="0" fontId="0" fillId="6" borderId="0" xfId="0" applyFill="1" applyAlignment="1">
      <alignment horizontal="left" vertical="top"/>
    </xf>
    <xf numFmtId="0" fontId="0" fillId="6" borderId="0" xfId="0" applyNumberFormat="1" applyFill="1" applyAlignment="1">
      <alignment horizontal="right" vertical="top"/>
    </xf>
    <xf numFmtId="0" fontId="27" fillId="5" borderId="7" xfId="0" applyNumberFormat="1" applyFont="1" applyFill="1" applyBorder="1"/>
    <xf numFmtId="2" fontId="63" fillId="0" borderId="0" xfId="0" applyNumberFormat="1" applyFont="1" applyAlignment="1">
      <alignment horizontal="right"/>
    </xf>
    <xf numFmtId="49" fontId="63" fillId="0" borderId="0" xfId="0" applyNumberFormat="1" applyFont="1"/>
    <xf numFmtId="174" fontId="0" fillId="0" borderId="0" xfId="2" applyNumberFormat="1" applyFont="1"/>
    <xf numFmtId="0" fontId="8" fillId="0" borderId="0" xfId="0" applyFont="1" applyAlignment="1">
      <alignment horizontal="center" vertical="center" wrapText="1"/>
    </xf>
    <xf numFmtId="9" fontId="8" fillId="0" borderId="0" xfId="2" applyFont="1" applyAlignment="1">
      <alignment horizontal="center" vertical="center" wrapText="1"/>
    </xf>
    <xf numFmtId="4" fontId="0" fillId="0" borderId="0" xfId="0" applyNumberFormat="1" applyAlignment="1">
      <alignment horizontal="right" vertical="top"/>
    </xf>
    <xf numFmtId="0" fontId="0" fillId="6" borderId="0" xfId="0" applyNumberFormat="1" applyFont="1" applyFill="1" applyAlignment="1">
      <alignment horizontal="right"/>
    </xf>
    <xf numFmtId="0" fontId="0" fillId="50" borderId="0" xfId="0" applyNumberFormat="1" applyFont="1" applyFill="1"/>
    <xf numFmtId="0" fontId="28" fillId="0" borderId="0" xfId="0" applyNumberFormat="1" applyFont="1"/>
    <xf numFmtId="0" fontId="0" fillId="50" borderId="0" xfId="0" applyFill="1" applyAlignment="1">
      <alignment horizontal="left" vertical="top"/>
    </xf>
    <xf numFmtId="0" fontId="0" fillId="50" borderId="0" xfId="0" applyNumberFormat="1" applyFill="1" applyAlignment="1">
      <alignment horizontal="right" vertical="top"/>
    </xf>
  </cellXfs>
  <cellStyles count="51">
    <cellStyle name="20% - Accent1" xfId="23" builtinId="30" customBuiltin="1"/>
    <cellStyle name="20% - Accent2" xfId="26" builtinId="34" customBuiltin="1"/>
    <cellStyle name="20% - Accent3" xfId="29" builtinId="38" customBuiltin="1"/>
    <cellStyle name="20% - Accent4" xfId="32" builtinId="42" customBuiltin="1"/>
    <cellStyle name="20% - Accent5" xfId="35" builtinId="46" customBuiltin="1"/>
    <cellStyle name="20% - Accent6" xfId="38" builtinId="50" customBuiltin="1"/>
    <cellStyle name="40% - Accent1" xfId="24" builtinId="31" customBuiltin="1"/>
    <cellStyle name="40% - Accent2" xfId="27" builtinId="35" customBuiltin="1"/>
    <cellStyle name="40% - Accent3" xfId="30" builtinId="39" customBuiltin="1"/>
    <cellStyle name="40% - Accent4" xfId="33" builtinId="43" customBuiltin="1"/>
    <cellStyle name="40% - Accent5" xfId="36" builtinId="47" customBuiltin="1"/>
    <cellStyle name="40% - Accent6" xfId="39" builtinId="51" customBuiltin="1"/>
    <cellStyle name="60% - Accent1 2" xfId="43"/>
    <cellStyle name="60% - Accent2 2" xfId="44"/>
    <cellStyle name="60% - Accent3 2" xfId="45"/>
    <cellStyle name="60% - Accent4 2" xfId="46"/>
    <cellStyle name="60% - Accent5 2" xfId="47"/>
    <cellStyle name="60% - Accent6 2" xfId="48"/>
    <cellStyle name="Accent1" xfId="22" builtinId="29" customBuiltin="1"/>
    <cellStyle name="Accent2" xfId="25" builtinId="33" customBuiltin="1"/>
    <cellStyle name="Accent3" xfId="28" builtinId="37" customBuiltin="1"/>
    <cellStyle name="Accent4" xfId="31" builtinId="41" customBuiltin="1"/>
    <cellStyle name="Accent5" xfId="34" builtinId="45" customBuiltin="1"/>
    <cellStyle name="Accent6" xfId="37" builtinId="49" customBuiltin="1"/>
    <cellStyle name="Bad" xfId="12" builtinId="27" customBuiltin="1"/>
    <cellStyle name="Calculation" xfId="15" builtinId="22" customBuiltin="1"/>
    <cellStyle name="Check Cell" xfId="17" builtinId="23" customBuiltin="1"/>
    <cellStyle name="Comma" xfId="1" builtinId="3"/>
    <cellStyle name="Comma 15" xfId="50"/>
    <cellStyle name="Comma 2" xfId="4"/>
    <cellStyle name="Comma 2 2" xfId="3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3" builtinId="20" customBuiltin="1"/>
    <cellStyle name="Linked Cell" xfId="16" builtinId="24" customBuiltin="1"/>
    <cellStyle name="Neutral 2" xfId="41"/>
    <cellStyle name="Normal" xfId="0" builtinId="0"/>
    <cellStyle name="Normal 14" xfId="49"/>
    <cellStyle name="Normal 2" xfId="5"/>
    <cellStyle name="Normal 3" xfId="40"/>
    <cellStyle name="Normal 4" xfId="42"/>
    <cellStyle name="Note" xfId="19" builtinId="10" customBuiltin="1"/>
    <cellStyle name="Output" xfId="14" builtinId="21" customBuiltin="1"/>
    <cellStyle name="Percent" xfId="2" builtinId="5"/>
    <cellStyle name="Title" xfId="6" builtinId="15" customBuiltin="1"/>
    <cellStyle name="Total" xfId="21" builtinId="25" customBuiltin="1"/>
    <cellStyle name="Warning Text" xfId="18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c_ds\gkc_ds_23\Users\Admin\Downloads\GST%20WORKING%20-%20Aug.%202023_PFIPL%20-%20Harya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Input%20Working_Aug25%20(Final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ing"/>
      <sheetName val="b2b"/>
      <sheetName val="exp"/>
      <sheetName val="Advances"/>
      <sheetName val="Credit Note"/>
      <sheetName val="HSN Summary"/>
      <sheetName val="HSN"/>
      <sheetName val="TB Reco."/>
      <sheetName val="Sequence"/>
      <sheetName val="Input"/>
      <sheetName val="Exported - 2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1">
          <cell r="J31">
            <v>0</v>
          </cell>
          <cell r="K31">
            <v>0</v>
          </cell>
          <cell r="L31">
            <v>0</v>
          </cell>
        </row>
      </sheetData>
      <sheetData sheetId="8"/>
      <sheetData sheetId="9"/>
      <sheetData sheetId="10">
        <row r="52">
          <cell r="N52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2B"/>
      <sheetName val="Books"/>
    </sheetNames>
    <sheetDataSet>
      <sheetData sheetId="0">
        <row r="42">
          <cell r="I42">
            <v>182800</v>
          </cell>
          <cell r="J42">
            <v>0</v>
          </cell>
          <cell r="K42">
            <v>16452</v>
          </cell>
          <cell r="L42">
            <v>16452</v>
          </cell>
        </row>
      </sheetData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" refreshedDate="45941.562365509257" createdVersion="6" refreshedVersion="6" minRefreshableVersion="3" recordCount="21">
  <cacheSource type="worksheet">
    <worksheetSource ref="F3:K24" sheet="Adv"/>
  </cacheSource>
  <cacheFields count="6">
    <cacheField name="Taxable Value" numFmtId="165">
      <sharedItems containsSemiMixedTypes="0" containsString="0" containsNumber="1" minValue="9915.2542372881362" maxValue="683276.27118644072"/>
    </cacheField>
    <cacheField name="Total GST" numFmtId="165">
      <sharedItems containsSemiMixedTypes="0" containsString="0" containsNumber="1" minValue="1784.7457627118638" maxValue="122989.72881355928"/>
    </cacheField>
    <cacheField name="IGST" numFmtId="43">
      <sharedItems containsSemiMixedTypes="0" containsString="0" containsNumber="1" minValue="1784.7457627118638" maxValue="122989.72881355928"/>
    </cacheField>
    <cacheField name="CGST" numFmtId="0">
      <sharedItems containsNonDate="0" containsString="0" containsBlank="1"/>
    </cacheField>
    <cacheField name="SGST" numFmtId="0">
      <sharedItems containsNonDate="0" containsString="0" containsBlank="1"/>
    </cacheField>
    <cacheField name="POS" numFmtId="0">
      <sharedItems count="10">
        <s v="32-Kerala"/>
        <s v="21-Odisha"/>
        <s v="29-Karnataka"/>
        <s v="05-Uttarkhand"/>
        <s v="27-Maharasthra"/>
        <s v="20-Jharkand"/>
        <s v="03-Punjab"/>
        <s v="07-Delhi"/>
        <s v="09-Uttar Pardesh"/>
        <s v="23-Madhya Prades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dmin" refreshedDate="45941.563528009261" createdVersion="6" refreshedVersion="6" minRefreshableVersion="3" recordCount="9">
  <cacheSource type="worksheet">
    <worksheetSource ref="F3:K12" sheet="ADAJ"/>
  </cacheSource>
  <cacheFields count="6">
    <cacheField name="Taxable Value" numFmtId="43">
      <sharedItems containsSemiMixedTypes="0" containsString="0" containsNumber="1" minValue="5491.5254237288136" maxValue="392293.58032015065"/>
    </cacheField>
    <cacheField name="Total GST" numFmtId="43">
      <sharedItems containsSemiMixedTypes="0" containsString="0" containsNumber="1" minValue="988.47457627118638" maxValue="57240"/>
    </cacheField>
    <cacheField name="IGST" numFmtId="43">
      <sharedItems containsSemiMixedTypes="0" containsString="0" containsNumber="1" minValue="0" maxValue="57240"/>
    </cacheField>
    <cacheField name="CGST" numFmtId="43">
      <sharedItems containsString="0" containsBlank="1" containsNumber="1" minValue="3052.3728813559319" maxValue="6856.7796610169462"/>
    </cacheField>
    <cacheField name="SGST" numFmtId="43">
      <sharedItems containsString="0" containsBlank="1" containsNumber="1" minValue="3052.3728813559319" maxValue="6856.7796610169462"/>
    </cacheField>
    <cacheField name="Place of Supply" numFmtId="0">
      <sharedItems count="7">
        <s v="19-West Bengal"/>
        <s v="30-Goa"/>
        <s v="36-Telangana"/>
        <s v="37-Andhra Pradesh"/>
        <s v="32- Kerela"/>
        <s v="06-Haryana"/>
        <s v="23-Madhya Prades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57022.457627118645"/>
    <n v="10264.042372881355"/>
    <n v="10264.042372881355"/>
    <m/>
    <m/>
    <x v="0"/>
  </r>
  <r>
    <n v="130500"/>
    <n v="23490"/>
    <n v="23490"/>
    <m/>
    <m/>
    <x v="1"/>
  </r>
  <r>
    <n v="82485.593220338982"/>
    <n v="14847.406779661018"/>
    <n v="14847.406779661018"/>
    <m/>
    <m/>
    <x v="0"/>
  </r>
  <r>
    <n v="683276.27118644072"/>
    <n v="122989.72881355928"/>
    <n v="122989.72881355928"/>
    <m/>
    <m/>
    <x v="2"/>
  </r>
  <r>
    <n v="338983.05084745766"/>
    <n v="61016.949152542336"/>
    <n v="61016.949152542336"/>
    <m/>
    <m/>
    <x v="3"/>
  </r>
  <r>
    <n v="38135.593220338982"/>
    <n v="6864.4067796610179"/>
    <n v="6864.4067796610179"/>
    <m/>
    <m/>
    <x v="4"/>
  </r>
  <r>
    <n v="9915.2542372881362"/>
    <n v="1784.7457627118638"/>
    <n v="1784.7457627118638"/>
    <m/>
    <m/>
    <x v="4"/>
  </r>
  <r>
    <n v="269491.5254237288"/>
    <n v="48508.474576271197"/>
    <n v="48508.474576271197"/>
    <m/>
    <m/>
    <x v="5"/>
  </r>
  <r>
    <n v="47050"/>
    <n v="8469"/>
    <n v="8469"/>
    <m/>
    <m/>
    <x v="6"/>
  </r>
  <r>
    <n v="84917.796610169491"/>
    <n v="15285.203389830509"/>
    <n v="15285.203389830509"/>
    <m/>
    <m/>
    <x v="3"/>
  </r>
  <r>
    <n v="78898.305084745763"/>
    <n v="14201.694915254237"/>
    <n v="14201.694915254237"/>
    <m/>
    <m/>
    <x v="7"/>
  </r>
  <r>
    <n v="11250"/>
    <n v="2025"/>
    <n v="2025"/>
    <m/>
    <m/>
    <x v="8"/>
  </r>
  <r>
    <n v="30000"/>
    <n v="5400"/>
    <n v="5400"/>
    <m/>
    <m/>
    <x v="0"/>
  </r>
  <r>
    <n v="286200"/>
    <n v="51516"/>
    <n v="51516"/>
    <m/>
    <m/>
    <x v="3"/>
  </r>
  <r>
    <n v="243110.16949152545"/>
    <n v="43759.830508474552"/>
    <n v="43759.830508474552"/>
    <m/>
    <m/>
    <x v="2"/>
  </r>
  <r>
    <n v="91269.491525423728"/>
    <n v="16428.508474576272"/>
    <n v="16428.508474576272"/>
    <m/>
    <m/>
    <x v="2"/>
  </r>
  <r>
    <n v="86216.94915254238"/>
    <n v="15519.05084745762"/>
    <n v="15519.05084745762"/>
    <m/>
    <m/>
    <x v="2"/>
  </r>
  <r>
    <n v="59322.03389830509"/>
    <n v="10677.96610169491"/>
    <n v="10677.96610169491"/>
    <m/>
    <m/>
    <x v="9"/>
  </r>
  <r>
    <n v="624477.96610169497"/>
    <n v="112406.03389830503"/>
    <n v="112406.03389830503"/>
    <m/>
    <m/>
    <x v="7"/>
  </r>
  <r>
    <n v="651172.88135593222"/>
    <n v="117211.11864406778"/>
    <n v="117211.11864406778"/>
    <m/>
    <m/>
    <x v="7"/>
  </r>
  <r>
    <n v="381355.93220338988"/>
    <n v="68644.067796610121"/>
    <n v="68644.067796610121"/>
    <m/>
    <m/>
    <x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">
  <r>
    <n v="104337"/>
    <n v="15129.15"/>
    <n v="15129.15"/>
    <m/>
    <m/>
    <x v="0"/>
  </r>
  <r>
    <n v="392293.58032015065"/>
    <n v="9450.85"/>
    <n v="9450.85"/>
    <m/>
    <m/>
    <x v="1"/>
  </r>
  <r>
    <n v="75104.039548022571"/>
    <n v="11812.63"/>
    <n v="11812.63"/>
    <m/>
    <m/>
    <x v="0"/>
  </r>
  <r>
    <n v="5491.5254237288136"/>
    <n v="988.47457627118638"/>
    <n v="988.47457627118638"/>
    <m/>
    <m/>
    <x v="2"/>
  </r>
  <r>
    <n v="318000"/>
    <n v="57240"/>
    <n v="57240"/>
    <m/>
    <m/>
    <x v="3"/>
  </r>
  <r>
    <n v="14700"/>
    <n v="2646"/>
    <n v="2646"/>
    <m/>
    <m/>
    <x v="4"/>
  </r>
  <r>
    <n v="76186.440677966108"/>
    <n v="13713.559322033892"/>
    <n v="0"/>
    <n v="6856.7796610169462"/>
    <n v="6856.7796610169462"/>
    <x v="5"/>
  </r>
  <r>
    <n v="33915.254237288136"/>
    <n v="6104.7457627118638"/>
    <n v="0"/>
    <n v="3052.3728813559319"/>
    <n v="3052.3728813559319"/>
    <x v="5"/>
  </r>
  <r>
    <n v="59322.03389830509"/>
    <n v="10677.96610169491"/>
    <n v="10677.96610169491"/>
    <m/>
    <m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2" cacheId="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4" firstHeaderRow="1" firstDataRow="1" firstDataCol="1"/>
  <pivotFields count="6">
    <pivotField dataField="1" numFmtId="165" showAll="0"/>
    <pivotField numFmtId="165" showAll="0"/>
    <pivotField numFmtId="43" showAll="0"/>
    <pivotField showAll="0"/>
    <pivotField showAll="0"/>
    <pivotField axis="axisRow" showAll="0">
      <items count="11">
        <item x="6"/>
        <item x="3"/>
        <item x="7"/>
        <item x="8"/>
        <item x="5"/>
        <item x="1"/>
        <item x="9"/>
        <item x="4"/>
        <item x="2"/>
        <item x="0"/>
        <item t="default"/>
      </items>
    </pivotField>
  </pivotFields>
  <rowFields count="1">
    <field x="5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um of Taxable Value" fld="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1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O4:P12" firstHeaderRow="1" firstDataRow="1" firstDataCol="1"/>
  <pivotFields count="6">
    <pivotField dataField="1" numFmtId="43" showAll="0"/>
    <pivotField numFmtId="43" showAll="0"/>
    <pivotField numFmtId="43" showAll="0"/>
    <pivotField showAll="0"/>
    <pivotField showAll="0"/>
    <pivotField axis="axisRow" showAll="0">
      <items count="8">
        <item x="5"/>
        <item x="0"/>
        <item x="6"/>
        <item x="1"/>
        <item x="4"/>
        <item x="2"/>
        <item x="3"/>
        <item t="default"/>
      </items>
    </pivotField>
  </pivotFields>
  <rowFields count="1">
    <field x="5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Sum of Taxable Value" fld="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6"/>
  <sheetViews>
    <sheetView workbookViewId="0">
      <selection activeCell="B4" sqref="A4:XFD10"/>
    </sheetView>
  </sheetViews>
  <sheetFormatPr defaultRowHeight="15"/>
  <cols>
    <col min="1" max="1" width="22.28515625" bestFit="1" customWidth="1"/>
    <col min="2" max="2" width="43" bestFit="1" customWidth="1"/>
    <col min="3" max="4" width="17.28515625" bestFit="1" customWidth="1"/>
    <col min="5" max="5" width="13.140625" bestFit="1" customWidth="1"/>
    <col min="6" max="6" width="22.5703125" bestFit="1" customWidth="1"/>
    <col min="7" max="7" width="14.85546875" bestFit="1" customWidth="1"/>
    <col min="8" max="8" width="12.140625" bestFit="1" customWidth="1"/>
    <col min="9" max="9" width="18.42578125" bestFit="1" customWidth="1"/>
    <col min="10" max="10" width="5" bestFit="1" customWidth="1"/>
    <col min="11" max="11" width="13.5703125" bestFit="1" customWidth="1"/>
    <col min="12" max="12" width="10.140625" bestFit="1" customWidth="1"/>
    <col min="13" max="13" width="8" bestFit="1" customWidth="1"/>
    <col min="14" max="14" width="6.42578125" bestFit="1" customWidth="1"/>
    <col min="15" max="15" width="6.28515625" bestFit="1" customWidth="1"/>
    <col min="16" max="16" width="22.85546875" bestFit="1" customWidth="1"/>
    <col min="17" max="17" width="5.5703125" bestFit="1" customWidth="1"/>
  </cols>
  <sheetData>
    <row r="1" spans="1:17" ht="44.25" customHeight="1">
      <c r="A1" t="s">
        <v>163</v>
      </c>
    </row>
    <row r="3" spans="1:17">
      <c r="A3" s="141" t="s">
        <v>26</v>
      </c>
      <c r="B3" s="141" t="s">
        <v>161</v>
      </c>
      <c r="C3" s="141" t="s">
        <v>27</v>
      </c>
      <c r="D3" s="141" t="s">
        <v>28</v>
      </c>
      <c r="E3" s="141" t="s">
        <v>29</v>
      </c>
      <c r="F3" s="141" t="s">
        <v>30</v>
      </c>
      <c r="G3" s="141" t="s">
        <v>31</v>
      </c>
      <c r="H3" s="141" t="s">
        <v>32</v>
      </c>
      <c r="I3" s="141" t="s">
        <v>33</v>
      </c>
      <c r="J3" s="141" t="s">
        <v>34</v>
      </c>
      <c r="K3" s="141" t="s">
        <v>35</v>
      </c>
      <c r="L3" s="142" t="s">
        <v>49</v>
      </c>
      <c r="M3" s="142" t="s">
        <v>4</v>
      </c>
      <c r="N3" s="142" t="s">
        <v>5</v>
      </c>
      <c r="O3" s="142" t="s">
        <v>50</v>
      </c>
      <c r="P3" s="141" t="s">
        <v>162</v>
      </c>
      <c r="Q3" s="142" t="s">
        <v>61</v>
      </c>
    </row>
    <row r="5" spans="1:17">
      <c r="C5" s="145"/>
      <c r="D5" s="147"/>
      <c r="E5" s="38"/>
      <c r="K5" s="38"/>
      <c r="P5" s="99"/>
    </row>
    <row r="6" spans="1:17">
      <c r="C6" s="145"/>
      <c r="D6" s="147"/>
      <c r="E6" s="38"/>
      <c r="I6" s="144"/>
      <c r="K6" s="38"/>
      <c r="P6" s="99"/>
    </row>
    <row r="7" spans="1:17">
      <c r="C7" s="145"/>
      <c r="D7" s="147"/>
      <c r="E7" s="38"/>
      <c r="I7" s="144"/>
      <c r="K7" s="38"/>
      <c r="P7" s="99"/>
    </row>
    <row r="8" spans="1:17">
      <c r="C8" s="145"/>
      <c r="D8" s="147"/>
      <c r="E8" s="38"/>
      <c r="I8" s="144"/>
      <c r="K8" s="38"/>
      <c r="P8" s="99"/>
    </row>
    <row r="9" spans="1:17">
      <c r="C9" s="145"/>
      <c r="D9" s="147"/>
      <c r="E9" s="38"/>
      <c r="I9" s="144"/>
      <c r="K9" s="38"/>
      <c r="P9" s="99"/>
    </row>
    <row r="10" spans="1:17">
      <c r="C10" s="145"/>
      <c r="D10" s="147"/>
      <c r="E10" s="38"/>
      <c r="I10" s="144"/>
      <c r="K10" s="38"/>
      <c r="P10" s="99"/>
    </row>
    <row r="11" spans="1:17">
      <c r="C11" s="145"/>
      <c r="D11" s="147"/>
      <c r="E11" s="38"/>
      <c r="I11" s="144"/>
      <c r="K11" s="38"/>
      <c r="P11" s="99"/>
    </row>
    <row r="12" spans="1:17">
      <c r="C12" s="145"/>
      <c r="D12" s="147"/>
      <c r="E12" s="38"/>
      <c r="I12" s="144"/>
      <c r="K12" s="38"/>
      <c r="P12" s="99"/>
    </row>
    <row r="13" spans="1:17">
      <c r="C13" s="145"/>
      <c r="D13" s="147"/>
      <c r="E13" s="38"/>
      <c r="I13" s="144"/>
      <c r="K13" s="38"/>
      <c r="P13" s="99"/>
    </row>
    <row r="14" spans="1:17">
      <c r="C14" s="145"/>
      <c r="D14" s="147"/>
      <c r="E14" s="38"/>
      <c r="I14" s="144"/>
      <c r="K14" s="38"/>
      <c r="P14" s="99"/>
    </row>
    <row r="15" spans="1:17">
      <c r="C15" s="145"/>
      <c r="D15" s="147"/>
      <c r="E15" s="38"/>
      <c r="I15" s="144"/>
      <c r="K15" s="38"/>
      <c r="P15" s="99"/>
    </row>
    <row r="16" spans="1:17">
      <c r="C16" s="145"/>
      <c r="D16" s="147"/>
      <c r="E16" s="38"/>
      <c r="I16" s="144"/>
      <c r="K16" s="38"/>
      <c r="P16" s="99"/>
    </row>
    <row r="17" spans="3:16">
      <c r="C17" s="145"/>
      <c r="D17" s="147"/>
      <c r="E17" s="38"/>
      <c r="I17" s="144"/>
      <c r="K17" s="38"/>
      <c r="P17" s="99"/>
    </row>
    <row r="18" spans="3:16">
      <c r="C18" s="145"/>
      <c r="D18" s="147"/>
      <c r="E18" s="38"/>
      <c r="I18" s="144"/>
      <c r="K18" s="38"/>
      <c r="P18" s="99"/>
    </row>
    <row r="19" spans="3:16">
      <c r="C19" s="145"/>
      <c r="D19" s="147"/>
      <c r="E19" s="38"/>
      <c r="I19" s="144"/>
      <c r="K19" s="38"/>
      <c r="P19" s="99"/>
    </row>
    <row r="20" spans="3:16">
      <c r="C20" s="145"/>
      <c r="D20" s="147"/>
      <c r="E20" s="143"/>
      <c r="I20" s="144"/>
      <c r="K20" s="143"/>
      <c r="P20" s="99"/>
    </row>
    <row r="21" spans="3:16">
      <c r="C21" s="145"/>
      <c r="D21" s="147"/>
      <c r="E21" s="143"/>
      <c r="I21" s="144"/>
      <c r="K21" s="143"/>
      <c r="P21" s="99"/>
    </row>
    <row r="22" spans="3:16">
      <c r="C22" s="145"/>
      <c r="D22" s="147"/>
      <c r="E22" s="143"/>
      <c r="I22" s="144"/>
      <c r="K22" s="143"/>
      <c r="P22" s="99"/>
    </row>
    <row r="23" spans="3:16">
      <c r="C23" s="145"/>
      <c r="D23" s="147"/>
      <c r="E23" s="143"/>
      <c r="I23" s="144"/>
      <c r="K23" s="143"/>
      <c r="P23" s="99"/>
    </row>
    <row r="24" spans="3:16">
      <c r="C24" s="145"/>
      <c r="D24" s="147"/>
      <c r="E24" s="143"/>
      <c r="I24" s="144"/>
      <c r="K24" s="143"/>
      <c r="P24" s="99"/>
    </row>
    <row r="25" spans="3:16">
      <c r="C25" s="145"/>
      <c r="D25" s="147"/>
      <c r="E25" s="143"/>
      <c r="I25" s="144"/>
      <c r="K25" s="143"/>
      <c r="P25" s="99"/>
    </row>
    <row r="26" spans="3:16">
      <c r="C26" s="145"/>
      <c r="D26" s="147"/>
      <c r="E26" s="143"/>
      <c r="I26" s="144"/>
      <c r="K26" s="143"/>
      <c r="P26" s="99"/>
    </row>
    <row r="27" spans="3:16">
      <c r="C27" s="145"/>
      <c r="D27" s="147"/>
      <c r="E27" s="143"/>
      <c r="I27" s="144"/>
      <c r="K27" s="143"/>
      <c r="P27" s="99"/>
    </row>
    <row r="28" spans="3:16">
      <c r="C28" s="145"/>
      <c r="D28" s="147"/>
      <c r="E28" s="143"/>
      <c r="I28" s="144"/>
      <c r="K28" s="143"/>
      <c r="P28" s="99"/>
    </row>
    <row r="29" spans="3:16">
      <c r="C29" s="145"/>
      <c r="D29" s="147"/>
      <c r="E29" s="143"/>
      <c r="I29" s="144"/>
      <c r="K29" s="143"/>
      <c r="P29" s="99"/>
    </row>
    <row r="30" spans="3:16">
      <c r="C30" s="145"/>
      <c r="D30" s="147"/>
      <c r="E30" s="143"/>
      <c r="I30" s="144"/>
      <c r="K30" s="143"/>
      <c r="P30" s="99"/>
    </row>
    <row r="31" spans="3:16">
      <c r="C31" s="145"/>
      <c r="D31" s="147"/>
      <c r="E31" s="143"/>
      <c r="I31" s="144"/>
      <c r="K31" s="143"/>
      <c r="P31" s="99"/>
    </row>
    <row r="32" spans="3:16">
      <c r="C32" s="145"/>
      <c r="D32" s="147"/>
      <c r="E32" s="143"/>
      <c r="I32" s="144"/>
      <c r="K32" s="143"/>
      <c r="P32" s="99"/>
    </row>
    <row r="33" spans="3:16">
      <c r="C33" s="145"/>
      <c r="D33" s="147"/>
      <c r="E33" s="143"/>
      <c r="I33" s="144"/>
      <c r="K33" s="143"/>
      <c r="P33" s="99"/>
    </row>
    <row r="34" spans="3:16">
      <c r="C34" s="145"/>
      <c r="D34" s="147"/>
      <c r="E34" s="143"/>
      <c r="I34" s="144"/>
      <c r="K34" s="143"/>
      <c r="P34" s="99"/>
    </row>
    <row r="35" spans="3:16">
      <c r="C35" s="145"/>
      <c r="D35" s="147"/>
      <c r="E35" s="143"/>
      <c r="I35" s="144"/>
      <c r="K35" s="143"/>
      <c r="P35" s="99"/>
    </row>
    <row r="36" spans="3:16">
      <c r="C36" s="145"/>
      <c r="D36" s="147"/>
      <c r="E36" s="143"/>
      <c r="I36" s="144"/>
      <c r="K36" s="143"/>
      <c r="P36" s="99"/>
    </row>
    <row r="37" spans="3:16">
      <c r="C37" s="145"/>
      <c r="D37" s="147"/>
      <c r="E37" s="143"/>
      <c r="I37" s="144"/>
      <c r="K37" s="143"/>
      <c r="P37" s="99"/>
    </row>
    <row r="38" spans="3:16">
      <c r="C38" s="145"/>
      <c r="D38" s="147"/>
      <c r="E38" s="143"/>
      <c r="I38" s="144"/>
      <c r="K38" s="143"/>
      <c r="P38" s="99"/>
    </row>
    <row r="39" spans="3:16">
      <c r="C39" s="145"/>
      <c r="D39" s="147"/>
      <c r="E39" s="143"/>
      <c r="I39" s="144"/>
      <c r="K39" s="143"/>
      <c r="P39" s="99"/>
    </row>
    <row r="40" spans="3:16">
      <c r="C40" s="145"/>
      <c r="D40" s="147"/>
      <c r="E40" s="143"/>
      <c r="I40" s="144"/>
      <c r="K40" s="143"/>
      <c r="P40" s="99"/>
    </row>
    <row r="41" spans="3:16">
      <c r="C41" s="145"/>
      <c r="D41" s="147"/>
      <c r="E41" s="143"/>
      <c r="I41" s="144"/>
      <c r="K41" s="143"/>
      <c r="P41" s="99"/>
    </row>
    <row r="42" spans="3:16">
      <c r="C42" s="145"/>
      <c r="D42" s="147"/>
      <c r="E42" s="143"/>
      <c r="I42" s="144"/>
      <c r="K42" s="143"/>
      <c r="P42" s="99"/>
    </row>
    <row r="43" spans="3:16">
      <c r="C43" s="145"/>
      <c r="D43" s="147"/>
      <c r="E43" s="143"/>
      <c r="I43" s="144"/>
      <c r="K43" s="143"/>
      <c r="P43" s="99"/>
    </row>
    <row r="44" spans="3:16">
      <c r="C44" s="145"/>
      <c r="D44" s="147"/>
      <c r="E44" s="143"/>
      <c r="I44" s="144"/>
      <c r="K44" s="143"/>
      <c r="P44" s="99"/>
    </row>
    <row r="45" spans="3:16">
      <c r="C45" s="145"/>
      <c r="D45" s="147"/>
      <c r="E45" s="143"/>
      <c r="I45" s="144"/>
      <c r="K45" s="143"/>
      <c r="P45" s="99"/>
    </row>
    <row r="46" spans="3:16">
      <c r="C46" s="145"/>
      <c r="D46" s="147"/>
      <c r="E46" s="143"/>
      <c r="I46" s="144"/>
      <c r="K46" s="143"/>
      <c r="P46" s="99"/>
    </row>
    <row r="47" spans="3:16">
      <c r="C47" s="145"/>
      <c r="D47" s="147"/>
      <c r="E47" s="143"/>
      <c r="I47" s="144"/>
      <c r="K47" s="143"/>
      <c r="P47" s="99"/>
    </row>
    <row r="48" spans="3:16">
      <c r="C48" s="145"/>
      <c r="D48" s="147"/>
      <c r="E48" s="143"/>
      <c r="I48" s="144"/>
      <c r="K48" s="143"/>
      <c r="P48" s="99"/>
    </row>
    <row r="49" spans="3:16">
      <c r="C49" s="145"/>
      <c r="D49" s="147"/>
      <c r="E49" s="143"/>
      <c r="I49" s="144"/>
      <c r="K49" s="143"/>
      <c r="P49" s="99"/>
    </row>
    <row r="50" spans="3:16">
      <c r="C50" s="145"/>
      <c r="D50" s="147"/>
      <c r="E50" s="143"/>
      <c r="I50" s="144"/>
      <c r="K50" s="143"/>
      <c r="P50" s="99"/>
    </row>
    <row r="51" spans="3:16">
      <c r="C51" s="145"/>
      <c r="D51" s="147"/>
      <c r="E51" s="143"/>
      <c r="I51" s="144"/>
      <c r="K51" s="143"/>
      <c r="P51" s="99"/>
    </row>
    <row r="52" spans="3:16">
      <c r="C52" s="145"/>
      <c r="D52" s="147"/>
      <c r="E52" s="143"/>
      <c r="I52" s="144"/>
      <c r="K52" s="143"/>
      <c r="P52" s="99"/>
    </row>
    <row r="53" spans="3:16">
      <c r="C53" s="145"/>
      <c r="D53" s="147"/>
      <c r="E53" s="143"/>
      <c r="I53" s="144"/>
      <c r="K53" s="143"/>
      <c r="P53" s="99"/>
    </row>
    <row r="54" spans="3:16">
      <c r="C54" s="145"/>
      <c r="D54" s="147"/>
      <c r="E54" s="143"/>
      <c r="I54" s="144"/>
      <c r="K54" s="143"/>
      <c r="P54" s="99"/>
    </row>
    <row r="55" spans="3:16">
      <c r="C55" s="145"/>
      <c r="D55" s="147"/>
      <c r="E55" s="143"/>
      <c r="I55" s="144"/>
      <c r="K55" s="143"/>
      <c r="P55" s="99"/>
    </row>
    <row r="56" spans="3:16">
      <c r="C56" s="145"/>
      <c r="D56" s="147"/>
      <c r="E56" s="143"/>
      <c r="I56" s="144"/>
      <c r="K56" s="143"/>
      <c r="P56" s="99"/>
    </row>
    <row r="57" spans="3:16">
      <c r="C57" s="145"/>
      <c r="D57" s="147"/>
      <c r="E57" s="143"/>
      <c r="I57" s="144"/>
      <c r="K57" s="143"/>
      <c r="P57" s="99"/>
    </row>
    <row r="58" spans="3:16">
      <c r="C58" s="145"/>
      <c r="D58" s="147"/>
      <c r="E58" s="143"/>
      <c r="I58" s="144"/>
      <c r="K58" s="143"/>
      <c r="P58" s="99"/>
    </row>
    <row r="59" spans="3:16">
      <c r="C59" s="145"/>
      <c r="D59" s="147"/>
      <c r="E59" s="143"/>
      <c r="I59" s="144"/>
      <c r="K59" s="143"/>
      <c r="P59" s="99"/>
    </row>
    <row r="60" spans="3:16">
      <c r="C60" s="145"/>
      <c r="D60" s="147"/>
      <c r="E60" s="143"/>
      <c r="I60" s="144"/>
      <c r="K60" s="143"/>
      <c r="P60" s="99"/>
    </row>
    <row r="61" spans="3:16">
      <c r="C61" s="145"/>
      <c r="D61" s="147"/>
      <c r="E61" s="143"/>
      <c r="I61" s="144"/>
      <c r="K61" s="143"/>
      <c r="P61" s="99"/>
    </row>
    <row r="62" spans="3:16">
      <c r="C62" s="145"/>
      <c r="D62" s="147"/>
      <c r="E62" s="143"/>
      <c r="I62" s="144"/>
      <c r="K62" s="143"/>
      <c r="P62" s="99"/>
    </row>
    <row r="63" spans="3:16">
      <c r="C63" s="145"/>
      <c r="D63" s="147"/>
      <c r="E63" s="143"/>
      <c r="I63" s="144"/>
      <c r="K63" s="143"/>
      <c r="P63" s="99"/>
    </row>
    <row r="64" spans="3:16">
      <c r="C64" s="145"/>
      <c r="D64" s="147"/>
      <c r="E64" s="143"/>
      <c r="I64" s="144"/>
      <c r="K64" s="143"/>
      <c r="P64" s="99"/>
    </row>
    <row r="65" spans="3:16">
      <c r="C65" s="145"/>
      <c r="D65" s="147"/>
      <c r="E65" s="143"/>
      <c r="I65" s="144"/>
      <c r="K65" s="143"/>
      <c r="P65" s="99"/>
    </row>
    <row r="66" spans="3:16">
      <c r="C66" s="145"/>
      <c r="D66" s="147"/>
      <c r="E66" s="143"/>
      <c r="I66" s="144"/>
      <c r="K66" s="143"/>
      <c r="P66" s="99"/>
    </row>
    <row r="67" spans="3:16">
      <c r="C67" s="145"/>
      <c r="D67" s="147"/>
      <c r="E67" s="143"/>
      <c r="I67" s="144"/>
      <c r="K67" s="143"/>
      <c r="P67" s="99"/>
    </row>
    <row r="68" spans="3:16">
      <c r="C68" s="145"/>
      <c r="D68" s="147"/>
      <c r="E68" s="143"/>
      <c r="I68" s="144"/>
      <c r="K68" s="143"/>
      <c r="P68" s="99"/>
    </row>
    <row r="69" spans="3:16">
      <c r="C69" s="145"/>
      <c r="D69" s="147"/>
      <c r="E69" s="143"/>
      <c r="I69" s="144"/>
      <c r="K69" s="143"/>
      <c r="P69" s="99"/>
    </row>
    <row r="70" spans="3:16">
      <c r="C70" s="145"/>
      <c r="D70" s="147"/>
      <c r="E70" s="143"/>
      <c r="I70" s="144"/>
      <c r="K70" s="143"/>
      <c r="P70" s="99"/>
    </row>
    <row r="71" spans="3:16">
      <c r="C71" s="145"/>
      <c r="D71" s="147"/>
      <c r="E71" s="143"/>
      <c r="I71" s="144"/>
      <c r="K71" s="143"/>
      <c r="P71" s="99"/>
    </row>
    <row r="72" spans="3:16">
      <c r="C72" s="145"/>
      <c r="D72" s="147"/>
      <c r="E72" s="143"/>
      <c r="I72" s="144"/>
      <c r="K72" s="143"/>
      <c r="P72" s="99"/>
    </row>
    <row r="73" spans="3:16">
      <c r="C73" s="145"/>
      <c r="D73" s="147"/>
      <c r="E73" s="143"/>
      <c r="I73" s="144"/>
      <c r="K73" s="143"/>
      <c r="P73" s="99"/>
    </row>
    <row r="74" spans="3:16">
      <c r="C74" s="145"/>
      <c r="D74" s="147"/>
      <c r="E74" s="143"/>
      <c r="I74" s="144"/>
      <c r="K74" s="143"/>
      <c r="P74" s="99"/>
    </row>
    <row r="75" spans="3:16">
      <c r="C75" s="145"/>
      <c r="D75" s="147"/>
      <c r="E75" s="143"/>
      <c r="I75" s="144"/>
      <c r="K75" s="143"/>
      <c r="P75" s="99"/>
    </row>
    <row r="76" spans="3:16">
      <c r="C76" s="145"/>
      <c r="D76" s="147"/>
      <c r="E76" s="143"/>
      <c r="I76" s="144"/>
      <c r="K76" s="143"/>
      <c r="P76" s="99"/>
    </row>
    <row r="77" spans="3:16">
      <c r="C77" s="145"/>
      <c r="D77" s="147"/>
      <c r="E77" s="143"/>
      <c r="I77" s="144"/>
      <c r="K77" s="143"/>
      <c r="P77" s="99"/>
    </row>
    <row r="78" spans="3:16">
      <c r="C78" s="145"/>
      <c r="D78" s="147"/>
      <c r="E78" s="143"/>
      <c r="I78" s="144"/>
      <c r="K78" s="143"/>
      <c r="P78" s="99"/>
    </row>
    <row r="79" spans="3:16">
      <c r="C79" s="145"/>
      <c r="D79" s="147"/>
      <c r="E79" s="143"/>
      <c r="I79" s="144"/>
      <c r="K79" s="143"/>
      <c r="P79" s="99"/>
    </row>
    <row r="80" spans="3:16">
      <c r="C80" s="145"/>
      <c r="D80" s="147"/>
      <c r="E80" s="143"/>
      <c r="I80" s="144"/>
      <c r="K80" s="143"/>
      <c r="P80" s="99"/>
    </row>
    <row r="81" spans="3:16">
      <c r="C81" s="145"/>
      <c r="D81" s="147"/>
      <c r="E81" s="143"/>
      <c r="I81" s="144"/>
      <c r="K81" s="143"/>
      <c r="P81" s="99"/>
    </row>
    <row r="82" spans="3:16">
      <c r="C82" s="145"/>
      <c r="D82" s="147"/>
      <c r="E82" s="143"/>
      <c r="I82" s="144"/>
      <c r="K82" s="143"/>
      <c r="P82" s="99"/>
    </row>
    <row r="83" spans="3:16">
      <c r="C83" s="145"/>
      <c r="D83" s="147"/>
      <c r="E83" s="143"/>
      <c r="I83" s="144"/>
      <c r="K83" s="143"/>
      <c r="P83" s="99"/>
    </row>
    <row r="84" spans="3:16">
      <c r="C84" s="145"/>
      <c r="D84" s="147"/>
      <c r="E84" s="143"/>
      <c r="I84" s="144"/>
      <c r="K84" s="143"/>
      <c r="P84" s="99"/>
    </row>
    <row r="85" spans="3:16">
      <c r="C85" s="145"/>
      <c r="D85" s="147"/>
      <c r="E85" s="143"/>
      <c r="I85" s="144"/>
      <c r="K85" s="143"/>
      <c r="P85" s="99"/>
    </row>
    <row r="86" spans="3:16">
      <c r="C86" s="145"/>
      <c r="D86" s="147"/>
      <c r="E86" s="143"/>
      <c r="I86" s="144"/>
      <c r="K86" s="143"/>
      <c r="P86" s="99"/>
    </row>
    <row r="87" spans="3:16">
      <c r="C87" s="145"/>
      <c r="D87" s="147"/>
      <c r="E87" s="36"/>
      <c r="I87" s="144"/>
      <c r="K87" s="36"/>
      <c r="P87" s="99"/>
    </row>
    <row r="88" spans="3:16">
      <c r="C88" s="145"/>
      <c r="D88" s="147"/>
      <c r="E88" s="36"/>
      <c r="I88" s="144"/>
      <c r="K88" s="36"/>
      <c r="P88" s="99"/>
    </row>
    <row r="89" spans="3:16">
      <c r="C89" s="145"/>
      <c r="D89" s="147"/>
      <c r="E89" s="36"/>
      <c r="I89" s="144"/>
      <c r="K89" s="36"/>
      <c r="P89" s="99"/>
    </row>
    <row r="90" spans="3:16">
      <c r="C90" s="145"/>
      <c r="D90" s="147"/>
      <c r="E90" s="36"/>
      <c r="I90" s="144"/>
      <c r="K90" s="36"/>
      <c r="P90" s="99"/>
    </row>
    <row r="91" spans="3:16">
      <c r="C91" s="145"/>
      <c r="D91" s="147"/>
      <c r="E91" s="36"/>
      <c r="I91" s="144"/>
      <c r="K91" s="36"/>
      <c r="P91" s="99"/>
    </row>
    <row r="92" spans="3:16">
      <c r="C92" s="145"/>
      <c r="D92" s="147"/>
      <c r="E92" s="36"/>
      <c r="I92" s="144"/>
      <c r="K92" s="36"/>
      <c r="P92" s="99"/>
    </row>
    <row r="93" spans="3:16">
      <c r="C93" s="145"/>
      <c r="D93" s="147"/>
      <c r="E93" s="36"/>
      <c r="I93" s="144"/>
      <c r="K93" s="36"/>
      <c r="P93" s="99"/>
    </row>
    <row r="94" spans="3:16">
      <c r="C94" s="145"/>
      <c r="D94" s="147"/>
      <c r="E94" s="36"/>
      <c r="I94" s="144"/>
      <c r="K94" s="36"/>
      <c r="P94" s="99"/>
    </row>
    <row r="95" spans="3:16">
      <c r="C95" s="145"/>
      <c r="D95" s="147"/>
      <c r="E95" s="36"/>
      <c r="I95" s="144"/>
      <c r="K95" s="36"/>
      <c r="P95" s="99"/>
    </row>
    <row r="96" spans="3:16">
      <c r="C96" s="145"/>
      <c r="D96" s="147"/>
      <c r="E96" s="36"/>
      <c r="I96" s="144"/>
      <c r="K96" s="36"/>
      <c r="P96" s="99"/>
    </row>
    <row r="97" spans="3:16">
      <c r="C97" s="145"/>
      <c r="D97" s="147"/>
      <c r="E97" s="36"/>
      <c r="I97" s="144"/>
      <c r="K97" s="36"/>
      <c r="P97" s="99"/>
    </row>
    <row r="98" spans="3:16">
      <c r="C98" s="145"/>
      <c r="D98" s="147"/>
      <c r="E98" s="36"/>
      <c r="I98" s="144"/>
      <c r="K98" s="36"/>
      <c r="P98" s="99"/>
    </row>
    <row r="99" spans="3:16">
      <c r="C99" s="145"/>
      <c r="D99" s="147"/>
      <c r="E99" s="36"/>
      <c r="I99" s="144"/>
      <c r="K99" s="36"/>
      <c r="P99" s="99"/>
    </row>
    <row r="100" spans="3:16">
      <c r="C100" s="145"/>
      <c r="D100" s="147"/>
      <c r="E100" s="36"/>
      <c r="I100" s="144"/>
      <c r="K100" s="36"/>
      <c r="P100" s="99"/>
    </row>
    <row r="101" spans="3:16">
      <c r="C101" s="145"/>
      <c r="D101" s="147"/>
      <c r="E101" s="36"/>
      <c r="I101" s="144"/>
      <c r="K101" s="36"/>
      <c r="P101" s="99"/>
    </row>
    <row r="102" spans="3:16">
      <c r="C102" s="145"/>
      <c r="D102" s="147"/>
      <c r="E102" s="36"/>
      <c r="I102" s="144"/>
      <c r="K102" s="36"/>
      <c r="P102" s="99"/>
    </row>
    <row r="103" spans="3:16">
      <c r="C103" s="145"/>
      <c r="D103" s="147"/>
      <c r="E103" s="36"/>
      <c r="I103" s="144"/>
      <c r="K103" s="36"/>
      <c r="P103" s="99"/>
    </row>
    <row r="104" spans="3:16">
      <c r="C104" s="145"/>
      <c r="D104" s="147"/>
      <c r="E104" s="36"/>
      <c r="I104" s="144"/>
      <c r="K104" s="36"/>
      <c r="P104" s="99"/>
    </row>
    <row r="105" spans="3:16">
      <c r="C105" s="145"/>
      <c r="D105" s="147"/>
      <c r="E105" s="36"/>
      <c r="I105" s="144"/>
      <c r="K105" s="36"/>
      <c r="P105" s="99"/>
    </row>
    <row r="106" spans="3:16">
      <c r="C106" s="145"/>
      <c r="D106" s="147"/>
      <c r="E106" s="36"/>
      <c r="I106" s="144"/>
      <c r="K106" s="36"/>
      <c r="P106" s="99"/>
    </row>
    <row r="107" spans="3:16">
      <c r="C107" s="145"/>
      <c r="D107" s="147"/>
      <c r="E107" s="36"/>
      <c r="I107" s="144"/>
      <c r="K107" s="36"/>
      <c r="P107" s="99"/>
    </row>
    <row r="108" spans="3:16">
      <c r="C108" s="145"/>
      <c r="D108" s="147"/>
      <c r="E108" s="36"/>
      <c r="I108" s="144"/>
      <c r="K108" s="36"/>
      <c r="P108" s="99"/>
    </row>
    <row r="109" spans="3:16">
      <c r="C109" s="145"/>
      <c r="D109" s="147"/>
      <c r="E109" s="36"/>
      <c r="I109" s="144"/>
      <c r="K109" s="36"/>
      <c r="P109" s="99"/>
    </row>
    <row r="110" spans="3:16">
      <c r="C110" s="145"/>
      <c r="D110" s="147"/>
      <c r="E110" s="36"/>
      <c r="I110" s="144"/>
      <c r="K110" s="36"/>
      <c r="P110" s="99"/>
    </row>
    <row r="111" spans="3:16">
      <c r="C111" s="145"/>
      <c r="D111" s="147"/>
      <c r="E111" s="36"/>
      <c r="I111" s="144"/>
      <c r="K111" s="36"/>
      <c r="P111" s="99"/>
    </row>
    <row r="112" spans="3:16">
      <c r="C112" s="145"/>
      <c r="D112" s="147"/>
      <c r="E112" s="36"/>
      <c r="I112" s="144"/>
      <c r="K112" s="36"/>
      <c r="P112" s="99"/>
    </row>
    <row r="113" spans="3:16">
      <c r="C113" s="145"/>
      <c r="D113" s="147"/>
      <c r="E113" s="36"/>
      <c r="I113" s="144"/>
      <c r="K113" s="36"/>
      <c r="P113" s="99"/>
    </row>
    <row r="114" spans="3:16">
      <c r="C114" s="145"/>
      <c r="D114" s="147"/>
      <c r="E114" s="36"/>
      <c r="I114" s="144"/>
      <c r="K114" s="36"/>
      <c r="P114" s="99"/>
    </row>
    <row r="115" spans="3:16">
      <c r="C115" s="145"/>
      <c r="D115" s="147"/>
      <c r="E115" s="36"/>
      <c r="I115" s="144"/>
      <c r="K115" s="36"/>
      <c r="P115" s="99"/>
    </row>
    <row r="116" spans="3:16">
      <c r="C116" s="145"/>
      <c r="D116" s="147"/>
      <c r="E116" s="36"/>
      <c r="I116" s="144"/>
      <c r="K116" s="36"/>
      <c r="P116" s="99"/>
    </row>
    <row r="117" spans="3:16">
      <c r="C117" s="145"/>
      <c r="D117" s="147"/>
      <c r="E117" s="36"/>
      <c r="I117" s="144"/>
      <c r="K117" s="36"/>
      <c r="P117" s="99"/>
    </row>
    <row r="118" spans="3:16">
      <c r="C118" s="145"/>
      <c r="D118" s="147"/>
      <c r="E118" s="36"/>
      <c r="I118" s="144"/>
      <c r="K118" s="36"/>
      <c r="P118" s="99"/>
    </row>
    <row r="119" spans="3:16">
      <c r="C119" s="145"/>
      <c r="D119" s="147"/>
      <c r="E119" s="36"/>
      <c r="I119" s="144"/>
      <c r="K119" s="36"/>
      <c r="P119" s="99"/>
    </row>
    <row r="120" spans="3:16">
      <c r="C120" s="145"/>
      <c r="D120" s="147"/>
      <c r="E120" s="36"/>
      <c r="I120" s="144"/>
      <c r="K120" s="36"/>
      <c r="P120" s="99"/>
    </row>
    <row r="121" spans="3:16">
      <c r="C121" s="145"/>
      <c r="D121" s="147"/>
      <c r="E121" s="36"/>
      <c r="I121" s="144"/>
      <c r="K121" s="36"/>
      <c r="P121" s="99"/>
    </row>
    <row r="122" spans="3:16">
      <c r="C122" s="145"/>
      <c r="D122" s="147"/>
      <c r="E122" s="36"/>
      <c r="I122" s="144"/>
      <c r="K122" s="36"/>
      <c r="P122" s="99"/>
    </row>
    <row r="123" spans="3:16">
      <c r="C123" s="145"/>
      <c r="D123" s="147"/>
      <c r="E123" s="36"/>
      <c r="I123" s="144"/>
      <c r="K123" s="36"/>
      <c r="P123" s="99"/>
    </row>
    <row r="124" spans="3:16">
      <c r="C124" s="145"/>
      <c r="D124" s="147"/>
      <c r="E124" s="36"/>
      <c r="I124" s="144"/>
      <c r="K124" s="36"/>
      <c r="P124" s="99"/>
    </row>
    <row r="125" spans="3:16">
      <c r="C125" s="145"/>
      <c r="D125" s="147"/>
      <c r="E125" s="36"/>
      <c r="I125" s="144"/>
      <c r="K125" s="36"/>
      <c r="P125" s="99"/>
    </row>
    <row r="126" spans="3:16">
      <c r="C126" s="145"/>
      <c r="D126" s="147"/>
      <c r="E126" s="36"/>
      <c r="I126" s="144"/>
      <c r="K126" s="36"/>
      <c r="P126" s="99"/>
    </row>
    <row r="127" spans="3:16">
      <c r="C127" s="145"/>
      <c r="D127" s="147"/>
      <c r="E127" s="36"/>
      <c r="I127" s="144"/>
      <c r="K127" s="36"/>
      <c r="P127" s="99"/>
    </row>
    <row r="128" spans="3:16">
      <c r="C128" s="145"/>
      <c r="D128" s="147"/>
      <c r="E128" s="36"/>
      <c r="I128" s="144"/>
      <c r="K128" s="36"/>
      <c r="P128" s="99"/>
    </row>
    <row r="129" spans="3:16">
      <c r="C129" s="145"/>
      <c r="D129" s="147"/>
      <c r="E129" s="36"/>
      <c r="I129" s="144"/>
      <c r="K129" s="36"/>
      <c r="P129" s="99"/>
    </row>
    <row r="130" spans="3:16">
      <c r="C130" s="145"/>
      <c r="D130" s="147"/>
      <c r="E130" s="36"/>
      <c r="I130" s="144"/>
      <c r="K130" s="36"/>
      <c r="P130" s="99"/>
    </row>
    <row r="131" spans="3:16">
      <c r="C131" s="145"/>
      <c r="D131" s="147"/>
      <c r="E131" s="36"/>
      <c r="I131" s="144"/>
      <c r="K131" s="36"/>
      <c r="P131" s="99"/>
    </row>
    <row r="132" spans="3:16">
      <c r="C132" s="145"/>
      <c r="D132" s="147"/>
      <c r="E132" s="36"/>
      <c r="I132" s="144"/>
      <c r="K132" s="36"/>
      <c r="P132" s="99"/>
    </row>
    <row r="133" spans="3:16">
      <c r="C133" s="145"/>
      <c r="D133" s="147"/>
      <c r="E133" s="36"/>
      <c r="I133" s="144"/>
      <c r="K133" s="36"/>
      <c r="P133" s="99"/>
    </row>
    <row r="134" spans="3:16">
      <c r="C134" s="145"/>
      <c r="D134" s="147"/>
      <c r="E134" s="36"/>
      <c r="I134" s="144"/>
      <c r="K134" s="36"/>
      <c r="P134" s="99"/>
    </row>
    <row r="135" spans="3:16">
      <c r="C135" s="145"/>
      <c r="D135" s="147"/>
      <c r="E135" s="36"/>
      <c r="I135" s="144"/>
      <c r="K135" s="36"/>
      <c r="P135" s="99"/>
    </row>
    <row r="136" spans="3:16">
      <c r="C136" s="145"/>
      <c r="D136" s="147"/>
      <c r="E136" s="36"/>
      <c r="I136" s="144"/>
      <c r="K136" s="36"/>
      <c r="P136" s="99"/>
    </row>
    <row r="137" spans="3:16">
      <c r="C137" s="145"/>
      <c r="D137" s="147"/>
      <c r="E137" s="36"/>
      <c r="I137" s="144"/>
      <c r="K137" s="36"/>
      <c r="P137" s="99"/>
    </row>
    <row r="138" spans="3:16">
      <c r="C138" s="145"/>
      <c r="D138" s="147"/>
      <c r="E138" s="36"/>
      <c r="I138" s="144"/>
      <c r="K138" s="36"/>
      <c r="P138" s="99"/>
    </row>
    <row r="139" spans="3:16">
      <c r="C139" s="145"/>
      <c r="D139" s="147"/>
      <c r="E139" s="36"/>
      <c r="I139" s="144"/>
      <c r="K139" s="36"/>
      <c r="P139" s="99"/>
    </row>
    <row r="140" spans="3:16">
      <c r="C140" s="145"/>
      <c r="D140" s="147"/>
      <c r="E140" s="36"/>
      <c r="I140" s="144"/>
      <c r="K140" s="36"/>
      <c r="P140" s="99"/>
    </row>
    <row r="141" spans="3:16">
      <c r="C141" s="145"/>
      <c r="D141" s="147"/>
      <c r="E141" s="36"/>
      <c r="I141" s="144"/>
      <c r="K141" s="36"/>
      <c r="P141" s="99"/>
    </row>
    <row r="142" spans="3:16">
      <c r="C142" s="145"/>
      <c r="D142" s="147"/>
      <c r="E142" s="36"/>
      <c r="I142" s="144"/>
      <c r="K142" s="36"/>
      <c r="P142" s="99"/>
    </row>
    <row r="143" spans="3:16">
      <c r="C143" s="145"/>
      <c r="D143" s="147"/>
      <c r="E143" s="36"/>
      <c r="I143" s="144"/>
      <c r="K143" s="36"/>
      <c r="P143" s="99"/>
    </row>
    <row r="144" spans="3:16">
      <c r="C144" s="145"/>
      <c r="D144" s="147"/>
      <c r="E144" s="36"/>
      <c r="I144" s="144"/>
      <c r="K144" s="36"/>
      <c r="P144" s="99"/>
    </row>
    <row r="145" spans="3:16">
      <c r="C145" s="145"/>
      <c r="D145" s="147"/>
      <c r="E145" s="36"/>
      <c r="I145" s="144"/>
      <c r="K145" s="36"/>
      <c r="P145" s="99"/>
    </row>
    <row r="146" spans="3:16">
      <c r="C146" s="145"/>
      <c r="D146" s="147"/>
      <c r="E146" s="36"/>
      <c r="I146" s="144"/>
      <c r="K146" s="36"/>
      <c r="P146" s="99"/>
    </row>
    <row r="147" spans="3:16">
      <c r="C147" s="145"/>
      <c r="D147" s="147"/>
      <c r="E147" s="36"/>
      <c r="I147" s="144"/>
      <c r="K147" s="36"/>
      <c r="P147" s="99"/>
    </row>
    <row r="148" spans="3:16">
      <c r="C148" s="145"/>
      <c r="D148" s="147"/>
      <c r="E148" s="36"/>
      <c r="I148" s="144"/>
      <c r="K148" s="36"/>
      <c r="P148" s="99"/>
    </row>
    <row r="149" spans="3:16">
      <c r="C149" s="145"/>
      <c r="D149" s="147"/>
      <c r="E149" s="36"/>
      <c r="I149" s="144"/>
      <c r="K149" s="36"/>
      <c r="P149" s="99"/>
    </row>
    <row r="150" spans="3:16">
      <c r="C150" s="145"/>
      <c r="D150" s="147"/>
      <c r="E150" s="36"/>
      <c r="I150" s="144"/>
      <c r="K150" s="36"/>
      <c r="P150" s="99"/>
    </row>
    <row r="151" spans="3:16">
      <c r="C151" s="145"/>
      <c r="D151" s="147"/>
      <c r="E151" s="36"/>
      <c r="I151" s="144"/>
      <c r="K151" s="36"/>
      <c r="P151" s="99"/>
    </row>
    <row r="152" spans="3:16">
      <c r="C152" s="145"/>
      <c r="D152" s="147"/>
      <c r="E152" s="36"/>
      <c r="I152" s="144"/>
      <c r="K152" s="36"/>
      <c r="P152" s="99"/>
    </row>
    <row r="153" spans="3:16">
      <c r="C153" s="145"/>
      <c r="D153" s="147"/>
      <c r="E153" s="36"/>
      <c r="I153" s="144"/>
      <c r="K153" s="36"/>
      <c r="P153" s="99"/>
    </row>
    <row r="154" spans="3:16">
      <c r="C154" s="145"/>
      <c r="D154" s="147"/>
      <c r="E154" s="36"/>
      <c r="I154" s="144"/>
      <c r="K154" s="36"/>
      <c r="P154" s="99"/>
    </row>
    <row r="155" spans="3:16">
      <c r="C155" s="145"/>
      <c r="D155" s="147"/>
      <c r="E155" s="36"/>
      <c r="I155" s="144"/>
      <c r="K155" s="36"/>
      <c r="P155" s="99"/>
    </row>
    <row r="156" spans="3:16">
      <c r="C156" s="145"/>
      <c r="D156" s="147"/>
      <c r="E156" s="36"/>
      <c r="I156" s="144"/>
      <c r="K156" s="36"/>
      <c r="P156" s="99"/>
    </row>
    <row r="157" spans="3:16">
      <c r="C157" s="145"/>
      <c r="D157" s="147"/>
      <c r="E157" s="36"/>
      <c r="I157" s="144"/>
      <c r="K157" s="36"/>
      <c r="P157" s="99"/>
    </row>
    <row r="158" spans="3:16">
      <c r="C158" s="145"/>
      <c r="D158" s="147"/>
      <c r="E158" s="36"/>
      <c r="I158" s="144"/>
      <c r="K158" s="36"/>
      <c r="P158" s="99"/>
    </row>
    <row r="159" spans="3:16">
      <c r="C159" s="145"/>
      <c r="D159" s="147"/>
      <c r="E159" s="36"/>
      <c r="I159" s="144"/>
      <c r="K159" s="36"/>
      <c r="P159" s="99"/>
    </row>
    <row r="160" spans="3:16">
      <c r="C160" s="145"/>
      <c r="D160" s="147"/>
      <c r="E160" s="36"/>
      <c r="I160" s="144"/>
      <c r="K160" s="36"/>
      <c r="P160" s="99"/>
    </row>
    <row r="161" spans="3:16">
      <c r="C161" s="145"/>
      <c r="D161" s="147"/>
      <c r="E161" s="36"/>
      <c r="I161" s="144"/>
      <c r="K161" s="36"/>
      <c r="P161" s="99"/>
    </row>
    <row r="162" spans="3:16">
      <c r="C162" s="145"/>
      <c r="D162" s="147"/>
      <c r="E162" s="36"/>
      <c r="I162" s="144"/>
      <c r="K162" s="36"/>
      <c r="P162" s="99"/>
    </row>
    <row r="163" spans="3:16">
      <c r="C163" s="145"/>
      <c r="D163" s="147"/>
      <c r="E163" s="36"/>
      <c r="I163" s="144"/>
      <c r="K163" s="36"/>
      <c r="P163" s="99"/>
    </row>
    <row r="164" spans="3:16">
      <c r="C164" s="145"/>
      <c r="D164" s="147"/>
      <c r="E164" s="36"/>
      <c r="I164" s="144"/>
      <c r="K164" s="36"/>
      <c r="P164" s="99"/>
    </row>
    <row r="165" spans="3:16">
      <c r="C165" s="145"/>
      <c r="D165" s="147"/>
      <c r="E165" s="36"/>
      <c r="I165" s="144"/>
      <c r="K165" s="36"/>
      <c r="P165" s="99"/>
    </row>
    <row r="166" spans="3:16">
      <c r="C166" s="145"/>
      <c r="D166" s="147"/>
      <c r="E166" s="36"/>
      <c r="I166" s="144"/>
      <c r="K166" s="36"/>
      <c r="P166" s="99"/>
    </row>
    <row r="167" spans="3:16">
      <c r="C167" s="145"/>
      <c r="D167" s="147"/>
      <c r="E167" s="36"/>
      <c r="I167" s="144"/>
      <c r="K167" s="36"/>
      <c r="P167" s="99"/>
    </row>
    <row r="168" spans="3:16">
      <c r="C168" s="145"/>
      <c r="D168" s="147"/>
      <c r="E168" s="36"/>
      <c r="I168" s="144"/>
      <c r="K168" s="36"/>
      <c r="P168" s="99"/>
    </row>
    <row r="169" spans="3:16">
      <c r="C169" s="145"/>
      <c r="D169" s="147"/>
      <c r="E169" s="36"/>
      <c r="I169" s="144"/>
      <c r="K169" s="36"/>
      <c r="P169" s="99"/>
    </row>
    <row r="170" spans="3:16">
      <c r="C170" s="145"/>
      <c r="D170" s="147"/>
      <c r="E170" s="36"/>
      <c r="I170" s="144"/>
      <c r="K170" s="36"/>
      <c r="P170" s="99"/>
    </row>
    <row r="171" spans="3:16">
      <c r="C171" s="145"/>
      <c r="D171" s="147"/>
      <c r="E171" s="36"/>
      <c r="I171" s="144"/>
      <c r="K171" s="36"/>
      <c r="P171" s="99"/>
    </row>
    <row r="172" spans="3:16">
      <c r="C172" s="145"/>
      <c r="D172" s="147"/>
      <c r="E172" s="36"/>
      <c r="I172" s="144"/>
      <c r="K172" s="36"/>
      <c r="P172" s="99"/>
    </row>
    <row r="173" spans="3:16">
      <c r="C173" s="145"/>
      <c r="D173" s="147"/>
      <c r="E173" s="36"/>
      <c r="I173" s="144"/>
      <c r="K173" s="36"/>
      <c r="P173" s="99"/>
    </row>
    <row r="174" spans="3:16">
      <c r="C174" s="145"/>
      <c r="D174" s="147"/>
      <c r="E174" s="36"/>
      <c r="I174" s="144"/>
      <c r="K174" s="36"/>
      <c r="P174" s="99"/>
    </row>
    <row r="175" spans="3:16">
      <c r="C175" s="145"/>
      <c r="D175" s="147"/>
      <c r="E175" s="36"/>
      <c r="I175" s="144"/>
      <c r="K175" s="36"/>
      <c r="P175" s="99"/>
    </row>
    <row r="176" spans="3:16">
      <c r="C176" s="145"/>
      <c r="D176" s="147"/>
      <c r="E176" s="36"/>
      <c r="I176" s="144"/>
      <c r="K176" s="36"/>
      <c r="P176" s="99"/>
    </row>
    <row r="177" spans="3:16">
      <c r="C177" s="145"/>
      <c r="D177" s="147"/>
      <c r="E177" s="36"/>
      <c r="I177" s="144"/>
      <c r="K177" s="36"/>
      <c r="P177" s="99"/>
    </row>
    <row r="178" spans="3:16">
      <c r="C178" s="145"/>
      <c r="D178" s="147"/>
      <c r="E178" s="36"/>
      <c r="I178" s="144"/>
      <c r="K178" s="36"/>
      <c r="P178" s="99"/>
    </row>
    <row r="179" spans="3:16">
      <c r="C179" s="145"/>
      <c r="D179" s="147"/>
      <c r="E179" s="36"/>
      <c r="I179" s="144"/>
      <c r="K179" s="36"/>
      <c r="P179" s="99"/>
    </row>
    <row r="180" spans="3:16">
      <c r="C180" s="145"/>
      <c r="D180" s="147"/>
      <c r="E180" s="36"/>
      <c r="I180" s="144"/>
      <c r="K180" s="36"/>
      <c r="P180" s="99"/>
    </row>
    <row r="181" spans="3:16">
      <c r="C181" s="145"/>
      <c r="D181" s="147"/>
      <c r="E181" s="36"/>
      <c r="I181" s="144"/>
      <c r="K181" s="36"/>
      <c r="P181" s="99"/>
    </row>
    <row r="182" spans="3:16">
      <c r="C182" s="145"/>
      <c r="D182" s="147"/>
      <c r="E182" s="36"/>
      <c r="I182" s="144"/>
      <c r="K182" s="36"/>
      <c r="P182" s="99"/>
    </row>
    <row r="183" spans="3:16">
      <c r="C183" s="145"/>
      <c r="D183" s="147"/>
      <c r="E183" s="36"/>
      <c r="I183" s="144"/>
      <c r="K183" s="36"/>
      <c r="P183" s="99"/>
    </row>
    <row r="184" spans="3:16">
      <c r="C184" s="145"/>
      <c r="D184" s="147"/>
      <c r="E184" s="36"/>
      <c r="I184" s="144"/>
      <c r="K184" s="36"/>
      <c r="P184" s="99"/>
    </row>
    <row r="185" spans="3:16">
      <c r="C185" s="145"/>
      <c r="D185" s="147"/>
      <c r="E185" s="36"/>
      <c r="I185" s="144"/>
      <c r="K185" s="36"/>
      <c r="P185" s="99"/>
    </row>
    <row r="186" spans="3:16">
      <c r="C186" s="145"/>
      <c r="D186" s="147"/>
      <c r="E186" s="36"/>
      <c r="I186" s="144"/>
      <c r="K186" s="36"/>
      <c r="P186" s="99"/>
    </row>
    <row r="187" spans="3:16">
      <c r="C187" s="145"/>
      <c r="D187" s="147"/>
      <c r="E187" s="36"/>
      <c r="I187" s="144"/>
      <c r="K187" s="36"/>
      <c r="P187" s="99"/>
    </row>
    <row r="188" spans="3:16">
      <c r="C188" s="145"/>
      <c r="D188" s="147"/>
      <c r="E188" s="36"/>
      <c r="I188" s="144"/>
      <c r="K188" s="36"/>
      <c r="P188" s="99"/>
    </row>
    <row r="189" spans="3:16">
      <c r="C189" s="145"/>
      <c r="D189" s="147"/>
      <c r="E189" s="36"/>
      <c r="I189" s="144"/>
      <c r="K189" s="36"/>
      <c r="P189" s="99"/>
    </row>
    <row r="190" spans="3:16">
      <c r="C190" s="145"/>
      <c r="D190" s="147"/>
      <c r="E190" s="36"/>
      <c r="I190" s="144"/>
      <c r="K190" s="36"/>
      <c r="P190" s="99"/>
    </row>
    <row r="191" spans="3:16">
      <c r="C191" s="145"/>
      <c r="D191" s="147"/>
      <c r="E191" s="36"/>
      <c r="I191" s="144"/>
      <c r="K191" s="36"/>
      <c r="P191" s="99"/>
    </row>
    <row r="192" spans="3:16">
      <c r="C192" s="145"/>
      <c r="D192" s="147"/>
      <c r="E192" s="36"/>
      <c r="I192" s="144"/>
      <c r="K192" s="36"/>
      <c r="P192" s="99"/>
    </row>
    <row r="193" spans="3:16">
      <c r="C193" s="145"/>
      <c r="D193" s="147"/>
      <c r="E193" s="36"/>
      <c r="I193" s="144"/>
      <c r="K193" s="36"/>
      <c r="P193" s="99"/>
    </row>
    <row r="194" spans="3:16">
      <c r="C194" s="145"/>
      <c r="D194" s="147"/>
      <c r="E194" s="36"/>
      <c r="I194" s="144"/>
      <c r="K194" s="36"/>
      <c r="P194" s="99"/>
    </row>
    <row r="195" spans="3:16">
      <c r="C195" s="145"/>
      <c r="D195" s="147"/>
      <c r="E195" s="36"/>
      <c r="I195" s="144"/>
      <c r="K195" s="36"/>
      <c r="P195" s="99"/>
    </row>
    <row r="196" spans="3:16">
      <c r="C196" s="145"/>
      <c r="D196" s="147"/>
      <c r="E196" s="36"/>
      <c r="I196" s="144"/>
      <c r="K196" s="36"/>
      <c r="P196" s="99"/>
    </row>
    <row r="197" spans="3:16">
      <c r="C197" s="145"/>
      <c r="D197" s="147"/>
      <c r="E197" s="36"/>
      <c r="I197" s="144"/>
      <c r="K197" s="36"/>
      <c r="P197" s="99"/>
    </row>
    <row r="198" spans="3:16">
      <c r="C198" s="145"/>
      <c r="D198" s="147"/>
      <c r="E198" s="36"/>
      <c r="I198" s="144"/>
      <c r="K198" s="36"/>
      <c r="P198" s="99"/>
    </row>
    <row r="199" spans="3:16">
      <c r="C199" s="145"/>
      <c r="D199" s="147"/>
      <c r="E199" s="36"/>
      <c r="I199" s="144"/>
      <c r="K199" s="36"/>
      <c r="P199" s="99"/>
    </row>
    <row r="200" spans="3:16">
      <c r="C200" s="145"/>
      <c r="D200" s="147"/>
      <c r="E200" s="36"/>
      <c r="I200" s="144"/>
      <c r="K200" s="36"/>
      <c r="P200" s="99"/>
    </row>
    <row r="201" spans="3:16">
      <c r="C201" s="145"/>
      <c r="D201" s="147"/>
      <c r="E201" s="36"/>
      <c r="I201" s="144"/>
      <c r="K201" s="36"/>
      <c r="P201" s="99"/>
    </row>
    <row r="202" spans="3:16">
      <c r="C202" s="145"/>
      <c r="D202" s="147"/>
      <c r="E202" s="36"/>
      <c r="I202" s="144"/>
      <c r="K202" s="36"/>
      <c r="P202" s="99"/>
    </row>
    <row r="203" spans="3:16">
      <c r="C203" s="145"/>
      <c r="D203" s="147"/>
      <c r="E203" s="36"/>
      <c r="I203" s="144"/>
      <c r="K203" s="36"/>
      <c r="P203" s="99"/>
    </row>
    <row r="204" spans="3:16">
      <c r="C204" s="145"/>
      <c r="D204" s="147"/>
      <c r="E204" s="36"/>
      <c r="I204" s="144"/>
      <c r="K204" s="36"/>
      <c r="P204" s="99"/>
    </row>
    <row r="205" spans="3:16">
      <c r="C205" s="145"/>
      <c r="D205" s="147"/>
      <c r="E205" s="36"/>
      <c r="I205" s="144"/>
      <c r="K205" s="36"/>
      <c r="P205" s="99"/>
    </row>
    <row r="206" spans="3:16">
      <c r="C206" s="145"/>
      <c r="D206" s="147"/>
      <c r="E206" s="36"/>
      <c r="I206" s="144"/>
      <c r="K206" s="36"/>
      <c r="P206" s="9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D4" sqref="D4"/>
    </sheetView>
  </sheetViews>
  <sheetFormatPr defaultRowHeight="15"/>
  <cols>
    <col min="1" max="1" width="11.28515625" customWidth="1"/>
    <col min="2" max="2" width="5.85546875" customWidth="1"/>
    <col min="3" max="3" width="20.28515625" style="32" customWidth="1"/>
    <col min="4" max="4" width="27" customWidth="1"/>
    <col min="5" max="5" width="25.5703125" customWidth="1"/>
    <col min="6" max="6" width="28.42578125" bestFit="1" customWidth="1"/>
    <col min="7" max="7" width="10" bestFit="1" customWidth="1"/>
  </cols>
  <sheetData>
    <row r="2" spans="1:16" s="47" customFormat="1">
      <c r="A2" s="55" t="s">
        <v>61</v>
      </c>
      <c r="B2" s="55"/>
      <c r="C2" s="113" t="s">
        <v>126</v>
      </c>
      <c r="D2" s="55" t="s">
        <v>4</v>
      </c>
      <c r="E2" s="55" t="s">
        <v>5</v>
      </c>
      <c r="F2" s="55" t="s">
        <v>50</v>
      </c>
      <c r="G2" s="55" t="s">
        <v>127</v>
      </c>
      <c r="H2" s="55" t="s">
        <v>128</v>
      </c>
    </row>
    <row r="3" spans="1:16" s="108" customFormat="1">
      <c r="A3" s="36" t="s">
        <v>157</v>
      </c>
      <c r="B3" s="54">
        <v>0</v>
      </c>
      <c r="C3" s="114">
        <f>SUMIFS(HSN!G:G,HSN!$A:$A,'HSN Vlookup'!$A3,HSN!$D:$D,'HSN Vlookup'!$B3)</f>
        <v>5546335.5800000001</v>
      </c>
      <c r="D3" s="54">
        <f>SUMIFS(HSN!H:H,HSN!$A:$A,'HSN Vlookup'!$A3,HSN!$D:$D,'HSN Vlookup'!$B3)</f>
        <v>0</v>
      </c>
      <c r="E3" s="54">
        <f>SUMIFS(HSN!I:I,HSN!$A:$A,'HSN Vlookup'!$A3,HSN!$D:$D,'HSN Vlookup'!$B3)</f>
        <v>0</v>
      </c>
      <c r="F3" s="54">
        <f>SUMIFS(HSN!J:J,HSN!$A:$A,'HSN Vlookup'!$A3,HSN!$D:$D,'HSN Vlookup'!$B3)</f>
        <v>0</v>
      </c>
      <c r="G3" s="54">
        <f t="shared" ref="G3:G4" si="0">SUM(D3:F3)</f>
        <v>0</v>
      </c>
      <c r="H3" s="54">
        <f>G3/C3</f>
        <v>0</v>
      </c>
    </row>
    <row r="4" spans="1:16" s="108" customFormat="1">
      <c r="A4" s="36" t="s">
        <v>159</v>
      </c>
      <c r="B4" s="54">
        <v>0</v>
      </c>
      <c r="C4" s="114">
        <f>SUMIFS(HSN!G:G,HSN!$A:$A,'HSN Vlookup'!$A4,HSN!$D:$D,'HSN Vlookup'!$B4)</f>
        <v>820649.8</v>
      </c>
      <c r="D4" s="54">
        <f>SUMIFS(HSN!H:H,HSN!$A:$A,'HSN Vlookup'!$A4,HSN!$D:$D,'HSN Vlookup'!$B4)</f>
        <v>0</v>
      </c>
      <c r="E4" s="54">
        <f>SUMIFS(HSN!I:I,HSN!$A:$A,'HSN Vlookup'!$A4,HSN!$D:$D,'HSN Vlookup'!$B4)</f>
        <v>0</v>
      </c>
      <c r="F4" s="54">
        <f>SUMIFS(HSN!J:J,HSN!$A:$A,'HSN Vlookup'!$A4,HSN!$D:$D,'HSN Vlookup'!$B4)</f>
        <v>0</v>
      </c>
      <c r="G4" s="54">
        <f t="shared" si="0"/>
        <v>0</v>
      </c>
      <c r="H4" s="54"/>
    </row>
    <row r="5" spans="1:16">
      <c r="A5" s="98" t="s">
        <v>129</v>
      </c>
      <c r="B5" s="54"/>
      <c r="C5" s="114">
        <f>SUM(C3:C4)</f>
        <v>6366985.3799999999</v>
      </c>
      <c r="D5" s="54"/>
      <c r="E5" s="54"/>
      <c r="F5" s="54"/>
      <c r="G5" s="54"/>
      <c r="H5" s="54"/>
      <c r="M5">
        <v>5032255.7977777785</v>
      </c>
    </row>
    <row r="6" spans="1:16">
      <c r="A6" s="98"/>
      <c r="B6" s="54"/>
      <c r="C6" s="114"/>
      <c r="D6" s="54"/>
      <c r="E6" s="54"/>
      <c r="F6" s="54"/>
      <c r="G6" s="54"/>
      <c r="H6" s="54"/>
    </row>
    <row r="7" spans="1:16">
      <c r="A7" s="36">
        <v>997212</v>
      </c>
      <c r="B7" s="54">
        <v>18</v>
      </c>
      <c r="C7" s="114">
        <f>SUMIFS(HSN!G:G,HSN!$A:$A,'HSN Vlookup'!$A7,HSN!$D:$D,'HSN Vlookup'!$B7)</f>
        <v>120000</v>
      </c>
      <c r="D7" s="54">
        <f>SUMIFS(HSN!H:H,HSN!$A:$A,'HSN Vlookup'!$A7,HSN!$D:$D,'HSN Vlookup'!$B7)</f>
        <v>0</v>
      </c>
      <c r="E7" s="54">
        <f>SUMIFS(HSN!I:I,HSN!$A:$A,'HSN Vlookup'!$A7,HSN!$D:$D,'HSN Vlookup'!$B7)</f>
        <v>10800</v>
      </c>
      <c r="F7" s="54">
        <f>SUMIFS(HSN!J:J,HSN!$A:$A,'HSN Vlookup'!$A7,HSN!$D:$D,'HSN Vlookup'!$B7)</f>
        <v>10800</v>
      </c>
      <c r="G7" s="54">
        <f>SUM(D7:F7)</f>
        <v>21600</v>
      </c>
      <c r="H7" s="137">
        <f>G7/C7</f>
        <v>0.18</v>
      </c>
      <c r="M7">
        <v>4383674.28</v>
      </c>
      <c r="N7">
        <v>910561.37</v>
      </c>
      <c r="O7">
        <v>-60750</v>
      </c>
      <c r="P7">
        <v>-60750</v>
      </c>
    </row>
    <row r="8" spans="1:16" s="108" customFormat="1">
      <c r="A8" s="36">
        <v>997331</v>
      </c>
      <c r="B8" s="54">
        <v>18</v>
      </c>
      <c r="C8" s="114">
        <f>SUMIFS(HSN!G:G,HSN!$A:$A,'HSN Vlookup'!$A8,HSN!$D:$D,'HSN Vlookup'!$B8)</f>
        <v>-926989.65460000001</v>
      </c>
      <c r="D8" s="54">
        <f>SUMIFS(HSN!H:H,HSN!$A:$A,'HSN Vlookup'!$A8,HSN!$D:$D,'HSN Vlookup'!$B8)</f>
        <v>-180760.34999999998</v>
      </c>
      <c r="E8" s="54">
        <f>SUMIFS(HSN!I:I,HSN!$A:$A,'HSN Vlookup'!$A8,HSN!$D:$D,'HSN Vlookup'!$B8)</f>
        <v>6951.1500000000015</v>
      </c>
      <c r="F8" s="54">
        <f>SUMIFS(HSN!J:J,HSN!$A:$A,'HSN Vlookup'!$A8,HSN!$D:$D,'HSN Vlookup'!$B8)</f>
        <v>6951.1500000000015</v>
      </c>
      <c r="G8" s="54">
        <f>SUM(D8:F8)</f>
        <v>-166858.04999999999</v>
      </c>
      <c r="H8" s="137">
        <f>G8/C8</f>
        <v>0.17999990525460605</v>
      </c>
    </row>
    <row r="9" spans="1:16" s="108" customFormat="1">
      <c r="A9" s="36">
        <v>998314</v>
      </c>
      <c r="B9" s="54">
        <v>18</v>
      </c>
      <c r="C9" s="114">
        <f>SUMIFS(HSN!G:G,HSN!$A:$A,'HSN Vlookup'!$A9,HSN!$D:$D,'HSN Vlookup'!$B9)</f>
        <v>0</v>
      </c>
      <c r="D9" s="54">
        <f>SUMIFS(HSN!H:H,HSN!$A:$A,'HSN Vlookup'!$A9,HSN!$D:$D,'HSN Vlookup'!$B9)</f>
        <v>0</v>
      </c>
      <c r="E9" s="54">
        <f>SUMIFS(HSN!I:I,HSN!$A:$A,'HSN Vlookup'!$A9,HSN!$D:$D,'HSN Vlookup'!$B9)</f>
        <v>0</v>
      </c>
      <c r="F9" s="54">
        <f>SUMIFS(HSN!J:J,HSN!$A:$A,'HSN Vlookup'!$A9,HSN!$D:$D,'HSN Vlookup'!$B9)</f>
        <v>0</v>
      </c>
      <c r="G9" s="54">
        <f>SUM(D9:F9)</f>
        <v>0</v>
      </c>
      <c r="H9" s="137" t="e">
        <f>G9/C9</f>
        <v>#DIV/0!</v>
      </c>
      <c r="M9" s="108">
        <v>667982</v>
      </c>
      <c r="N9" s="108">
        <v>120236.76</v>
      </c>
      <c r="O9" s="108">
        <v>0</v>
      </c>
      <c r="P9" s="108">
        <v>0</v>
      </c>
    </row>
    <row r="10" spans="1:16" s="108" customFormat="1">
      <c r="A10" s="36">
        <v>998315</v>
      </c>
      <c r="B10" s="54">
        <v>18</v>
      </c>
      <c r="C10" s="114">
        <f>SUMIFS(HSN!G:G,HSN!$A:$A,'HSN Vlookup'!$A10,HSN!$D:$D,'HSN Vlookup'!$B10)</f>
        <v>150600</v>
      </c>
      <c r="D10" s="54">
        <f>SUMIFS(HSN!H:H,HSN!$A:$A,'HSN Vlookup'!$A10,HSN!$D:$D,'HSN Vlookup'!$B10)</f>
        <v>27108</v>
      </c>
      <c r="E10" s="54">
        <f>SUMIFS(HSN!I:I,HSN!$A:$A,'HSN Vlookup'!$A10,HSN!$D:$D,'HSN Vlookup'!$B10)</f>
        <v>0</v>
      </c>
      <c r="F10" s="54">
        <f>SUMIFS(HSN!J:J,HSN!$A:$A,'HSN Vlookup'!$A10,HSN!$D:$D,'HSN Vlookup'!$B10)</f>
        <v>0</v>
      </c>
      <c r="G10" s="54">
        <f>SUM(D10:F10)</f>
        <v>27108</v>
      </c>
      <c r="H10" s="137">
        <f>G10/C10</f>
        <v>0.18</v>
      </c>
    </row>
    <row r="11" spans="1:16" s="108" customFormat="1">
      <c r="A11" s="36">
        <v>998319</v>
      </c>
      <c r="B11" s="54">
        <v>18</v>
      </c>
      <c r="C11" s="114">
        <f>SUMIFS(HSN!G:G,HSN!$A:$A,'HSN Vlookup'!$A11,HSN!$D:$D,'HSN Vlookup'!$B11)</f>
        <v>875000</v>
      </c>
      <c r="D11" s="54">
        <f>SUMIFS(HSN!H:H,HSN!$A:$A,'HSN Vlookup'!$A11,HSN!$D:$D,'HSN Vlookup'!$B11)</f>
        <v>66510</v>
      </c>
      <c r="E11" s="54">
        <f>SUMIFS(HSN!I:I,HSN!$A:$A,'HSN Vlookup'!$A11,HSN!$D:$D,'HSN Vlookup'!$B11)</f>
        <v>45495</v>
      </c>
      <c r="F11" s="54">
        <f>SUMIFS(HSN!J:J,HSN!$A:$A,'HSN Vlookup'!$A11,HSN!$D:$D,'HSN Vlookup'!$B11)</f>
        <v>45495</v>
      </c>
      <c r="G11" s="54">
        <f>SUM(D11:F11)</f>
        <v>157500</v>
      </c>
      <c r="H11" s="54">
        <f t="shared" ref="H11" si="1">G11/C11</f>
        <v>0.18</v>
      </c>
    </row>
    <row r="12" spans="1:16">
      <c r="A12" t="s">
        <v>130</v>
      </c>
      <c r="C12" s="32">
        <f>SUM(C7:C11)</f>
        <v>218610.34539999999</v>
      </c>
      <c r="D12" s="42">
        <f>SUM(D7:D11)</f>
        <v>-87142.349999999977</v>
      </c>
      <c r="E12" s="42">
        <f>SUM(E7:E11)</f>
        <v>63246.15</v>
      </c>
      <c r="F12" s="42">
        <f>SUM(F7:F11)</f>
        <v>63246.15</v>
      </c>
    </row>
    <row r="13" spans="1:16">
      <c r="A13" t="s">
        <v>120</v>
      </c>
      <c r="C13" s="32">
        <f>C12+C5</f>
        <v>6585595.7253999999</v>
      </c>
      <c r="D13" s="32">
        <f>D12+D5</f>
        <v>-87142.349999999977</v>
      </c>
      <c r="E13" s="32">
        <f>E12+E5</f>
        <v>63246.15</v>
      </c>
      <c r="F13" s="32">
        <f>F12+F5</f>
        <v>63246.15</v>
      </c>
    </row>
    <row r="14" spans="1:16">
      <c r="D14" s="42"/>
      <c r="E14" s="42"/>
      <c r="F14" s="42"/>
    </row>
    <row r="15" spans="1:16">
      <c r="C15" s="32">
        <f>C13-HSN!G3</f>
        <v>-4796272.0000000009</v>
      </c>
      <c r="D15" s="32">
        <f>D13-HSN!H3</f>
        <v>0</v>
      </c>
      <c r="E15" s="32">
        <f>E13-HSN!I3</f>
        <v>-431664.48</v>
      </c>
      <c r="F15" s="32">
        <f>F13-HSN!J3</f>
        <v>-431664.48</v>
      </c>
    </row>
    <row r="16" spans="1:16">
      <c r="D16" s="42"/>
      <c r="E16" s="42"/>
      <c r="F16" s="42"/>
    </row>
    <row r="17" spans="3:8">
      <c r="C17" s="32">
        <f>C5-Summary!D19</f>
        <v>-99999.530000003055</v>
      </c>
      <c r="D17" s="32">
        <f>D5-Summary!F19</f>
        <v>0</v>
      </c>
      <c r="E17" s="32">
        <f>E5-Summary!G19</f>
        <v>0</v>
      </c>
      <c r="F17" s="32">
        <f>F5-Summary!H19</f>
        <v>0</v>
      </c>
    </row>
    <row r="18" spans="3:8">
      <c r="C18" s="32">
        <f>C12-(Summary!D6+Summary!D8)</f>
        <v>-4707782.4745999984</v>
      </c>
      <c r="D18">
        <f>D12-(Summary!F6+Summary!F8)</f>
        <v>-2071.7903999999398</v>
      </c>
      <c r="E18" s="108">
        <f>E12-(Summary!G6+Summary!G8)</f>
        <v>-431664.48360000004</v>
      </c>
      <c r="F18" s="108">
        <f>F12-(Summary!H6+Summary!H8)</f>
        <v>-431664.48360000004</v>
      </c>
    </row>
    <row r="20" spans="3:8">
      <c r="C20" s="32" t="e">
        <f>Summary!#REF!</f>
        <v>#REF!</v>
      </c>
      <c r="D20" t="e">
        <f>Summary!#REF!</f>
        <v>#REF!</v>
      </c>
      <c r="E20" s="108" t="e">
        <f>Summary!#REF!</f>
        <v>#REF!</v>
      </c>
      <c r="F20" s="108" t="e">
        <f>Summary!#REF!</f>
        <v>#REF!</v>
      </c>
      <c r="G20" t="e">
        <f>SUM(D20:F20)</f>
        <v>#REF!</v>
      </c>
      <c r="H20" s="43" t="e">
        <f>G20/C20</f>
        <v>#REF!</v>
      </c>
    </row>
    <row r="21" spans="3:8">
      <c r="C21" s="32" t="e">
        <f>C8+C20</f>
        <v>#REF!</v>
      </c>
      <c r="D21" s="32" t="e">
        <f>D8+D20</f>
        <v>#REF!</v>
      </c>
      <c r="E21" s="32" t="e">
        <f>E8+E20</f>
        <v>#REF!</v>
      </c>
      <c r="F21" s="32" t="e">
        <f>F8+F20</f>
        <v>#REF!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1"/>
  <sheetViews>
    <sheetView topLeftCell="C1" workbookViewId="0">
      <selection activeCell="G6" sqref="G6"/>
    </sheetView>
  </sheetViews>
  <sheetFormatPr defaultRowHeight="15"/>
  <cols>
    <col min="1" max="1" width="10.5703125" style="36" bestFit="1" customWidth="1"/>
    <col min="2" max="2" width="53" style="36" customWidth="1"/>
    <col min="3" max="3" width="14" style="36" customWidth="1"/>
    <col min="4" max="4" width="11" style="36" bestFit="1" customWidth="1"/>
    <col min="5" max="5" width="14" style="36" customWidth="1"/>
    <col min="6" max="6" width="15" style="36" customWidth="1"/>
    <col min="7" max="7" width="19" style="36" customWidth="1"/>
    <col min="8" max="8" width="16.42578125" style="36" customWidth="1"/>
    <col min="9" max="9" width="18.85546875" style="36" customWidth="1"/>
    <col min="10" max="10" width="20.28515625" style="36" customWidth="1"/>
    <col min="11" max="11" width="12.85546875" style="36" customWidth="1"/>
    <col min="12" max="13" width="9.140625" style="36"/>
    <col min="14" max="14" width="11.5703125" style="36" bestFit="1" customWidth="1"/>
    <col min="15" max="16384" width="9.140625" style="36"/>
  </cols>
  <sheetData>
    <row r="2" spans="1:15">
      <c r="A2" s="50" t="s">
        <v>74</v>
      </c>
      <c r="B2" s="50" t="s">
        <v>22</v>
      </c>
      <c r="C2" s="50" t="s">
        <v>22</v>
      </c>
      <c r="D2" s="50"/>
      <c r="E2" s="50" t="s">
        <v>22</v>
      </c>
      <c r="F2" s="50" t="s">
        <v>75</v>
      </c>
      <c r="G2" s="50" t="s">
        <v>24</v>
      </c>
      <c r="H2" s="50" t="s">
        <v>76</v>
      </c>
      <c r="I2" s="50" t="s">
        <v>77</v>
      </c>
      <c r="J2" s="50" t="s">
        <v>78</v>
      </c>
      <c r="K2" s="50" t="s">
        <v>25</v>
      </c>
    </row>
    <row r="3" spans="1:15">
      <c r="B3" s="36" t="s">
        <v>22</v>
      </c>
      <c r="C3" s="36" t="s">
        <v>22</v>
      </c>
      <c r="E3" s="38"/>
      <c r="F3" s="38">
        <f>SUBTOTAL(9,F5:F11)</f>
        <v>12512946.635400001</v>
      </c>
      <c r="G3" s="38">
        <f>SUBTOTAL(9,G5:G11)</f>
        <v>11381867.725400001</v>
      </c>
      <c r="H3" s="38">
        <f>SUBTOTAL(9,H5:H11)</f>
        <v>-87142.349999999977</v>
      </c>
      <c r="I3" s="38">
        <f>SUBTOTAL(9,I5:I11)</f>
        <v>494910.63</v>
      </c>
      <c r="J3" s="38">
        <f>SUBTOTAL(9,J5:J11)</f>
        <v>494910.63</v>
      </c>
      <c r="K3" s="38">
        <f>SUBTOTAL(9,K5:K11)</f>
        <v>902678.90999999992</v>
      </c>
      <c r="L3" s="38"/>
    </row>
    <row r="4" spans="1:15">
      <c r="A4" s="97" t="s">
        <v>61</v>
      </c>
      <c r="B4" s="97" t="s">
        <v>79</v>
      </c>
      <c r="C4" s="97" t="s">
        <v>80</v>
      </c>
      <c r="D4" s="97" t="s">
        <v>71</v>
      </c>
      <c r="E4" s="97" t="s">
        <v>81</v>
      </c>
      <c r="F4" s="97" t="s">
        <v>75</v>
      </c>
      <c r="G4" s="97" t="s">
        <v>35</v>
      </c>
      <c r="H4" s="97" t="s">
        <v>82</v>
      </c>
      <c r="I4" s="97" t="s">
        <v>83</v>
      </c>
      <c r="J4" s="97" t="s">
        <v>84</v>
      </c>
      <c r="K4" s="109" t="s">
        <v>127</v>
      </c>
      <c r="L4" s="109" t="s">
        <v>34</v>
      </c>
    </row>
    <row r="5" spans="1:15">
      <c r="A5" s="36">
        <v>997331</v>
      </c>
      <c r="B5" s="36" t="s">
        <v>1181</v>
      </c>
      <c r="C5" s="36" t="s">
        <v>204</v>
      </c>
      <c r="D5" s="38">
        <v>18</v>
      </c>
      <c r="E5" s="38">
        <v>3213</v>
      </c>
      <c r="F5" s="38">
        <f>SUM(G5:J5)</f>
        <v>-1093847.7046000003</v>
      </c>
      <c r="G5" s="38">
        <f>6965388.1754-2693689-5298688.83+100000</f>
        <v>-926989.65460000001</v>
      </c>
      <c r="H5" s="38">
        <f>656903.63-855663.98+18000</f>
        <v>-180760.34999999998</v>
      </c>
      <c r="I5" s="38">
        <f>56001.15-49050</f>
        <v>6951.1500000000015</v>
      </c>
      <c r="J5" s="38">
        <f>56001.15-49050</f>
        <v>6951.1500000000015</v>
      </c>
      <c r="K5" s="36">
        <f>SUM(H5:J5)</f>
        <v>-166858.04999999999</v>
      </c>
      <c r="L5" s="282">
        <f>K5/G5</f>
        <v>0.17999990525460605</v>
      </c>
      <c r="M5" s="36">
        <f>K5/18%</f>
        <v>-926989.16666666663</v>
      </c>
      <c r="N5" s="36">
        <f>M5*18%</f>
        <v>-166858.04999999999</v>
      </c>
      <c r="O5" s="36">
        <f>G5-M5</f>
        <v>-0.48793333338107914</v>
      </c>
    </row>
    <row r="6" spans="1:15">
      <c r="A6" s="281">
        <v>997331</v>
      </c>
      <c r="D6" s="36">
        <v>0</v>
      </c>
      <c r="F6" s="280">
        <f>3081046.58+2693689</f>
        <v>5774735.5800000001</v>
      </c>
      <c r="G6" s="280">
        <f>3081046.58+2693689-128400-100000</f>
        <v>5546335.5800000001</v>
      </c>
      <c r="L6" s="282">
        <f t="shared" ref="L5:L6" si="0">K6/G6</f>
        <v>0</v>
      </c>
    </row>
    <row r="7" spans="1:15">
      <c r="A7" s="36">
        <v>998315</v>
      </c>
      <c r="B7" s="36" t="s">
        <v>1182</v>
      </c>
      <c r="C7" s="36" t="s">
        <v>204</v>
      </c>
      <c r="D7" s="38">
        <v>18</v>
      </c>
      <c r="E7" s="38">
        <v>99</v>
      </c>
      <c r="F7" s="38">
        <f t="shared" ref="F7:F8" si="1">SUM(G7:J7)</f>
        <v>177708</v>
      </c>
      <c r="G7" s="258">
        <v>150600</v>
      </c>
      <c r="H7" s="258">
        <v>27108</v>
      </c>
      <c r="I7" s="258">
        <v>0</v>
      </c>
      <c r="J7" s="258">
        <v>0</v>
      </c>
      <c r="K7" s="36">
        <f>SUM(H7:J7)</f>
        <v>27108</v>
      </c>
      <c r="L7" s="282">
        <f>K7/G7</f>
        <v>0.18</v>
      </c>
    </row>
    <row r="8" spans="1:15">
      <c r="A8" s="36">
        <v>998319</v>
      </c>
      <c r="B8" s="36" t="s">
        <v>366</v>
      </c>
      <c r="C8" s="36" t="s">
        <v>204</v>
      </c>
      <c r="D8" s="36">
        <v>18</v>
      </c>
      <c r="E8" s="36">
        <v>92</v>
      </c>
      <c r="F8" s="38">
        <f t="shared" si="1"/>
        <v>1032500</v>
      </c>
      <c r="G8" s="36">
        <v>875000</v>
      </c>
      <c r="H8" s="36">
        <v>66510</v>
      </c>
      <c r="I8" s="36">
        <v>45495</v>
      </c>
      <c r="J8" s="36">
        <v>45495</v>
      </c>
      <c r="K8" s="36">
        <f>SUM(H8:J8)</f>
        <v>157500</v>
      </c>
      <c r="L8" s="282">
        <f>K8/G8</f>
        <v>0.18</v>
      </c>
      <c r="M8" s="36">
        <f>K8/18%</f>
        <v>875000</v>
      </c>
      <c r="N8" s="36">
        <f>M8*18%</f>
        <v>157500</v>
      </c>
      <c r="O8" s="36">
        <f>G8-M8</f>
        <v>0</v>
      </c>
    </row>
    <row r="9" spans="1:15">
      <c r="A9" s="36">
        <v>998319</v>
      </c>
      <c r="B9" s="36" t="s">
        <v>366</v>
      </c>
      <c r="C9" s="36" t="s">
        <v>204</v>
      </c>
      <c r="D9" s="36">
        <v>0</v>
      </c>
      <c r="F9" s="36">
        <v>820649.8</v>
      </c>
      <c r="G9" s="36">
        <v>820649.8</v>
      </c>
      <c r="K9" s="36">
        <f t="shared" ref="K9:K10" si="2">SUM(H9:J9)</f>
        <v>0</v>
      </c>
      <c r="L9" s="282">
        <f t="shared" ref="L9:L10" si="3">K9/G9</f>
        <v>0</v>
      </c>
    </row>
    <row r="10" spans="1:15">
      <c r="A10" s="36">
        <v>998599</v>
      </c>
      <c r="B10" s="36" t="s">
        <v>1707</v>
      </c>
      <c r="C10" s="36" t="s">
        <v>204</v>
      </c>
      <c r="D10" s="36">
        <v>18</v>
      </c>
      <c r="F10" s="38">
        <f t="shared" ref="F10:F11" si="4">SUM(G10:J10)</f>
        <v>5659600.9600000009</v>
      </c>
      <c r="G10" s="36">
        <v>4796272</v>
      </c>
      <c r="I10" s="36">
        <v>431664.48</v>
      </c>
      <c r="J10" s="36">
        <v>431664.48</v>
      </c>
      <c r="K10" s="36">
        <f t="shared" si="2"/>
        <v>863328.96</v>
      </c>
      <c r="L10" s="282">
        <f t="shared" si="3"/>
        <v>0.18</v>
      </c>
    </row>
    <row r="11" spans="1:15">
      <c r="A11" s="36">
        <v>997212</v>
      </c>
      <c r="D11" s="36">
        <v>18</v>
      </c>
      <c r="F11" s="38">
        <f t="shared" si="4"/>
        <v>141600</v>
      </c>
      <c r="G11" s="36">
        <v>120000</v>
      </c>
      <c r="I11" s="36">
        <v>10800</v>
      </c>
      <c r="J11" s="36">
        <v>10800</v>
      </c>
      <c r="K11" s="36">
        <f>SUM(H11:J11)</f>
        <v>21600</v>
      </c>
      <c r="L11" s="282">
        <f>K11/G11</f>
        <v>0.18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"/>
  <sheetViews>
    <sheetView workbookViewId="0">
      <selection activeCell="C3" sqref="C3:E7"/>
    </sheetView>
  </sheetViews>
  <sheetFormatPr defaultRowHeight="15"/>
  <cols>
    <col min="2" max="2" width="49" bestFit="1" customWidth="1"/>
    <col min="3" max="3" width="17.42578125" bestFit="1" customWidth="1"/>
    <col min="4" max="4" width="16.85546875" bestFit="1" customWidth="1"/>
    <col min="5" max="5" width="10.42578125" bestFit="1" customWidth="1"/>
    <col min="6" max="6" width="6.85546875" bestFit="1" customWidth="1"/>
    <col min="7" max="7" width="4.28515625" bestFit="1" customWidth="1"/>
  </cols>
  <sheetData>
    <row r="1" spans="2:7">
      <c r="E1">
        <f>SUM(E3:E7)</f>
        <v>0</v>
      </c>
      <c r="F1" s="171">
        <f>SUM(F3:F7)</f>
        <v>0</v>
      </c>
      <c r="G1" s="171">
        <f>SUM(G3:G7)</f>
        <v>0</v>
      </c>
    </row>
    <row r="2" spans="2:7">
      <c r="B2" s="55" t="s">
        <v>90</v>
      </c>
      <c r="C2" s="55" t="s">
        <v>88</v>
      </c>
      <c r="D2" s="55" t="s">
        <v>89</v>
      </c>
      <c r="E2" s="55" t="s">
        <v>85</v>
      </c>
      <c r="F2" s="55" t="s">
        <v>86</v>
      </c>
      <c r="G2" s="55" t="s">
        <v>87</v>
      </c>
    </row>
    <row r="3" spans="2:7" s="108" customFormat="1">
      <c r="B3" s="190" t="s">
        <v>500</v>
      </c>
      <c r="C3" s="98"/>
      <c r="D3" s="98"/>
      <c r="E3" s="172"/>
      <c r="F3" s="172">
        <v>0</v>
      </c>
      <c r="G3" s="172">
        <f>E3-F3</f>
        <v>0</v>
      </c>
    </row>
    <row r="4" spans="2:7">
      <c r="B4" s="190" t="s">
        <v>500</v>
      </c>
      <c r="C4" s="119"/>
      <c r="D4" s="193"/>
      <c r="E4" s="172"/>
      <c r="F4" s="172"/>
      <c r="G4" s="172">
        <f t="shared" ref="G4:G7" si="0">E4-F4</f>
        <v>0</v>
      </c>
    </row>
    <row r="5" spans="2:7" s="144" customFormat="1">
      <c r="B5" s="190" t="s">
        <v>499</v>
      </c>
      <c r="C5" s="191"/>
      <c r="D5" s="191"/>
      <c r="E5" s="172"/>
      <c r="F5" s="172"/>
      <c r="G5" s="172">
        <f t="shared" si="0"/>
        <v>0</v>
      </c>
    </row>
    <row r="6" spans="2:7" s="108" customFormat="1">
      <c r="B6" s="190" t="s">
        <v>499</v>
      </c>
      <c r="C6" s="190"/>
      <c r="D6" s="190"/>
      <c r="E6" s="172"/>
      <c r="F6" s="172"/>
      <c r="G6" s="172">
        <f t="shared" si="0"/>
        <v>0</v>
      </c>
    </row>
    <row r="7" spans="2:7">
      <c r="B7" s="190" t="s">
        <v>501</v>
      </c>
      <c r="C7" s="183"/>
      <c r="D7" s="184"/>
      <c r="E7" s="172"/>
      <c r="F7" s="174">
        <v>0</v>
      </c>
      <c r="G7" s="172">
        <f t="shared" si="0"/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8"/>
  <sheetViews>
    <sheetView topLeftCell="A56" workbookViewId="0">
      <selection activeCell="D70" sqref="D70"/>
    </sheetView>
  </sheetViews>
  <sheetFormatPr defaultColWidth="8.85546875" defaultRowHeight="15"/>
  <cols>
    <col min="1" max="1" width="10.28515625" style="190" bestFit="1" customWidth="1"/>
    <col min="2" max="2" width="29.140625" style="190" bestFit="1" customWidth="1"/>
    <col min="3" max="4" width="11.42578125" style="190" bestFit="1" customWidth="1"/>
    <col min="5" max="6" width="10.42578125" style="190" bestFit="1" customWidth="1"/>
    <col min="7" max="7" width="17.42578125" bestFit="1" customWidth="1"/>
    <col min="8" max="8" width="8.5703125" bestFit="1" customWidth="1"/>
    <col min="9" max="9" width="9.5703125" bestFit="1" customWidth="1"/>
    <col min="10" max="10" width="13.28515625" bestFit="1" customWidth="1"/>
    <col min="11" max="11" width="14.28515625" bestFit="1" customWidth="1"/>
    <col min="12" max="12" width="11.7109375" bestFit="1" customWidth="1"/>
    <col min="13" max="14" width="11.5703125" bestFit="1" customWidth="1"/>
    <col min="15" max="15" width="9.5703125" bestFit="1" customWidth="1"/>
    <col min="16" max="16" width="11.5703125" bestFit="1" customWidth="1"/>
    <col min="17" max="17" width="14.28515625" bestFit="1" customWidth="1"/>
    <col min="18" max="18" width="4.7109375" bestFit="1" customWidth="1"/>
    <col min="19" max="19" width="8.5703125" bestFit="1" customWidth="1"/>
    <col min="20" max="20" width="4.7109375" bestFit="1" customWidth="1"/>
    <col min="21" max="21" width="8.5703125" bestFit="1" customWidth="1"/>
    <col min="22" max="22" width="5.5703125" bestFit="1" customWidth="1"/>
    <col min="23" max="23" width="9.5703125" bestFit="1" customWidth="1"/>
    <col min="24" max="24" width="13.7109375" bestFit="1" customWidth="1"/>
    <col min="25" max="25" width="128.28515625" bestFit="1" customWidth="1"/>
    <col min="26" max="26" width="12.85546875" bestFit="1" customWidth="1"/>
    <col min="27" max="27" width="9.140625" customWidth="1"/>
  </cols>
  <sheetData>
    <row r="1" spans="1:6" ht="18">
      <c r="A1" s="272" t="s">
        <v>1656</v>
      </c>
    </row>
    <row r="2" spans="1:6" ht="18">
      <c r="A2" s="272" t="s">
        <v>1657</v>
      </c>
    </row>
    <row r="4" spans="1:6">
      <c r="A4" s="273" t="s">
        <v>1658</v>
      </c>
    </row>
    <row r="6" spans="1:6">
      <c r="A6" s="161" t="s">
        <v>208</v>
      </c>
      <c r="B6" s="161" t="s">
        <v>209</v>
      </c>
      <c r="C6" s="161" t="s">
        <v>210</v>
      </c>
      <c r="D6" s="161" t="s">
        <v>211</v>
      </c>
      <c r="E6" s="161" t="s">
        <v>212</v>
      </c>
      <c r="F6" s="161" t="s">
        <v>213</v>
      </c>
    </row>
    <row r="7" spans="1:6">
      <c r="A7" s="162" t="s">
        <v>214</v>
      </c>
      <c r="B7" s="162" t="s">
        <v>215</v>
      </c>
      <c r="C7" s="274">
        <v>483500</v>
      </c>
      <c r="D7" s="274">
        <v>68880</v>
      </c>
      <c r="E7" s="274">
        <v>414620</v>
      </c>
      <c r="F7" s="162"/>
    </row>
    <row r="8" spans="1:6">
      <c r="A8" s="162" t="s">
        <v>216</v>
      </c>
      <c r="B8" s="162" t="s">
        <v>217</v>
      </c>
      <c r="C8" s="274">
        <v>1296744</v>
      </c>
      <c r="D8" s="274">
        <v>866744</v>
      </c>
      <c r="E8" s="274">
        <v>430000</v>
      </c>
      <c r="F8" s="162"/>
    </row>
    <row r="9" spans="1:6">
      <c r="A9" s="163" t="s">
        <v>218</v>
      </c>
      <c r="B9" s="163" t="s">
        <v>219</v>
      </c>
      <c r="C9" s="275">
        <v>77255.27</v>
      </c>
      <c r="D9" s="163"/>
      <c r="E9" s="275">
        <v>77255.27</v>
      </c>
      <c r="F9" s="163"/>
    </row>
    <row r="10" spans="1:6">
      <c r="A10" s="162" t="s">
        <v>220</v>
      </c>
      <c r="B10" s="162" t="s">
        <v>221</v>
      </c>
      <c r="C10" s="274">
        <v>77255.27</v>
      </c>
      <c r="D10" s="162"/>
      <c r="E10" s="274">
        <v>77255.27</v>
      </c>
      <c r="F10" s="162"/>
    </row>
    <row r="11" spans="1:6">
      <c r="A11" s="163" t="s">
        <v>222</v>
      </c>
      <c r="B11" s="163" t="s">
        <v>223</v>
      </c>
      <c r="C11" s="275">
        <v>549916.12</v>
      </c>
      <c r="D11" s="163"/>
      <c r="E11" s="275">
        <v>549916.12</v>
      </c>
      <c r="F11" s="163"/>
    </row>
    <row r="12" spans="1:6">
      <c r="A12" s="162" t="s">
        <v>224</v>
      </c>
      <c r="B12" s="162" t="s">
        <v>225</v>
      </c>
      <c r="C12" s="274">
        <v>473048.01</v>
      </c>
      <c r="D12" s="274">
        <v>18763.62</v>
      </c>
      <c r="E12" s="274">
        <v>454284.39</v>
      </c>
      <c r="F12" s="162"/>
    </row>
    <row r="13" spans="1:6">
      <c r="A13" s="163" t="s">
        <v>1661</v>
      </c>
      <c r="B13" s="163" t="s">
        <v>1662</v>
      </c>
      <c r="C13" s="275">
        <v>300000</v>
      </c>
      <c r="D13" s="163"/>
      <c r="E13" s="275">
        <v>300000</v>
      </c>
      <c r="F13" s="163"/>
    </row>
    <row r="14" spans="1:6">
      <c r="A14" s="162" t="s">
        <v>226</v>
      </c>
      <c r="B14" s="162" t="s">
        <v>227</v>
      </c>
      <c r="C14" s="162"/>
      <c r="D14" s="274">
        <v>9909.15</v>
      </c>
      <c r="E14" s="162"/>
      <c r="F14" s="274">
        <v>9909.15</v>
      </c>
    </row>
    <row r="15" spans="1:6">
      <c r="A15" s="163" t="s">
        <v>228</v>
      </c>
      <c r="B15" s="163" t="s">
        <v>229</v>
      </c>
      <c r="C15" s="163"/>
      <c r="D15" s="275">
        <v>9909.15</v>
      </c>
      <c r="E15" s="163"/>
      <c r="F15" s="275">
        <v>9909.15</v>
      </c>
    </row>
    <row r="16" spans="1:6">
      <c r="A16" s="162" t="s">
        <v>230</v>
      </c>
      <c r="B16" s="162" t="s">
        <v>231</v>
      </c>
      <c r="C16" s="274">
        <v>18468085.539999999</v>
      </c>
      <c r="D16" s="274">
        <v>15584320.960000001</v>
      </c>
      <c r="E16" s="274">
        <v>2883764.58</v>
      </c>
      <c r="F16" s="162"/>
    </row>
    <row r="17" spans="1:6">
      <c r="A17" s="163" t="s">
        <v>1663</v>
      </c>
      <c r="B17" s="163" t="s">
        <v>1664</v>
      </c>
      <c r="C17" s="275">
        <v>6106</v>
      </c>
      <c r="D17" s="163"/>
      <c r="E17" s="275">
        <v>6106</v>
      </c>
      <c r="F17" s="163"/>
    </row>
    <row r="18" spans="1:6">
      <c r="A18" s="162" t="s">
        <v>489</v>
      </c>
      <c r="B18" s="162" t="s">
        <v>490</v>
      </c>
      <c r="C18" s="274">
        <v>341011.8</v>
      </c>
      <c r="D18" s="162"/>
      <c r="E18" s="274">
        <v>341011.8</v>
      </c>
      <c r="F18" s="162"/>
    </row>
    <row r="19" spans="1:6">
      <c r="A19" s="163" t="s">
        <v>368</v>
      </c>
      <c r="B19" s="163" t="s">
        <v>1665</v>
      </c>
      <c r="C19" s="275">
        <v>35438</v>
      </c>
      <c r="D19" s="163"/>
      <c r="E19" s="275">
        <v>35438</v>
      </c>
      <c r="F19" s="163"/>
    </row>
    <row r="20" spans="1:6">
      <c r="A20" s="162" t="s">
        <v>232</v>
      </c>
      <c r="B20" s="162" t="s">
        <v>233</v>
      </c>
      <c r="C20" s="274">
        <v>4100000</v>
      </c>
      <c r="D20" s="274">
        <v>47943</v>
      </c>
      <c r="E20" s="274">
        <v>4052057</v>
      </c>
      <c r="F20" s="162"/>
    </row>
    <row r="21" spans="1:6">
      <c r="A21" s="163" t="s">
        <v>234</v>
      </c>
      <c r="B21" s="163" t="s">
        <v>235</v>
      </c>
      <c r="C21" s="275">
        <v>8329007.3200000003</v>
      </c>
      <c r="D21" s="275">
        <v>9209851.2400000002</v>
      </c>
      <c r="E21" s="163"/>
      <c r="F21" s="275">
        <v>880843.92</v>
      </c>
    </row>
    <row r="22" spans="1:6">
      <c r="A22" s="162" t="s">
        <v>236</v>
      </c>
      <c r="B22" s="162" t="s">
        <v>237</v>
      </c>
      <c r="C22" s="274">
        <v>549860</v>
      </c>
      <c r="D22" s="162"/>
      <c r="E22" s="274">
        <v>549860</v>
      </c>
      <c r="F22" s="162"/>
    </row>
    <row r="23" spans="1:6">
      <c r="A23" s="163" t="s">
        <v>238</v>
      </c>
      <c r="B23" s="163" t="s">
        <v>239</v>
      </c>
      <c r="C23" s="275">
        <v>455023</v>
      </c>
      <c r="D23" s="275">
        <v>347883</v>
      </c>
      <c r="E23" s="275">
        <v>107140</v>
      </c>
      <c r="F23" s="163"/>
    </row>
    <row r="24" spans="1:6">
      <c r="A24" s="164" t="s">
        <v>240</v>
      </c>
      <c r="B24" s="164" t="s">
        <v>241</v>
      </c>
      <c r="C24" s="164">
        <v>35542250.329999998</v>
      </c>
      <c r="D24" s="164">
        <v>30960476.120000001</v>
      </c>
      <c r="E24" s="164">
        <v>4581774.21</v>
      </c>
      <c r="F24" s="164"/>
    </row>
    <row r="25" spans="1:6">
      <c r="A25" s="163" t="s">
        <v>242</v>
      </c>
      <c r="B25" s="163" t="s">
        <v>243</v>
      </c>
      <c r="C25" s="275">
        <v>9380789.25</v>
      </c>
      <c r="D25" s="275">
        <v>14444115.82</v>
      </c>
      <c r="E25" s="163"/>
      <c r="F25" s="275">
        <v>5063326.57</v>
      </c>
    </row>
    <row r="26" spans="1:6">
      <c r="A26" s="162" t="s">
        <v>244</v>
      </c>
      <c r="B26" s="162" t="s">
        <v>245</v>
      </c>
      <c r="C26" s="274">
        <v>3368722.24</v>
      </c>
      <c r="D26" s="274">
        <v>4440724.07</v>
      </c>
      <c r="E26" s="162"/>
      <c r="F26" s="274">
        <v>1072001.83</v>
      </c>
    </row>
    <row r="27" spans="1:6">
      <c r="A27" s="163" t="s">
        <v>369</v>
      </c>
      <c r="B27" s="163" t="s">
        <v>370</v>
      </c>
      <c r="C27" s="163"/>
      <c r="D27" s="275">
        <v>70753.240000000005</v>
      </c>
      <c r="E27" s="163"/>
      <c r="F27" s="275">
        <v>70753.240000000005</v>
      </c>
    </row>
    <row r="28" spans="1:6">
      <c r="A28" s="162" t="s">
        <v>246</v>
      </c>
      <c r="B28" s="162" t="s">
        <v>247</v>
      </c>
      <c r="C28" s="274">
        <v>5692</v>
      </c>
      <c r="D28" s="274">
        <v>378004</v>
      </c>
      <c r="E28" s="162"/>
      <c r="F28" s="274">
        <v>372312</v>
      </c>
    </row>
    <row r="29" spans="1:6">
      <c r="A29" s="163" t="s">
        <v>248</v>
      </c>
      <c r="B29" s="163" t="s">
        <v>249</v>
      </c>
      <c r="C29" s="275">
        <v>463902</v>
      </c>
      <c r="D29" s="163"/>
      <c r="E29" s="275">
        <v>463902</v>
      </c>
      <c r="F29" s="163"/>
    </row>
    <row r="30" spans="1:6">
      <c r="A30" s="162" t="s">
        <v>250</v>
      </c>
      <c r="B30" s="162" t="s">
        <v>251</v>
      </c>
      <c r="C30" s="274">
        <v>94480</v>
      </c>
      <c r="D30" s="274">
        <v>103320</v>
      </c>
      <c r="E30" s="162"/>
      <c r="F30" s="274">
        <v>8840</v>
      </c>
    </row>
    <row r="31" spans="1:6">
      <c r="A31" s="163" t="s">
        <v>252</v>
      </c>
      <c r="B31" s="163" t="s">
        <v>253</v>
      </c>
      <c r="C31" s="275">
        <v>7022</v>
      </c>
      <c r="D31" s="275">
        <v>2290</v>
      </c>
      <c r="E31" s="275">
        <v>4732</v>
      </c>
      <c r="F31" s="163"/>
    </row>
    <row r="32" spans="1:6">
      <c r="A32" s="162" t="s">
        <v>254</v>
      </c>
      <c r="B32" s="162" t="s">
        <v>255</v>
      </c>
      <c r="C32" s="274">
        <v>12500</v>
      </c>
      <c r="D32" s="274">
        <v>12500</v>
      </c>
      <c r="E32" s="162"/>
      <c r="F32" s="162"/>
    </row>
    <row r="33" spans="1:6">
      <c r="A33" s="163" t="s">
        <v>256</v>
      </c>
      <c r="B33" s="163" t="s">
        <v>257</v>
      </c>
      <c r="C33" s="275">
        <v>908500</v>
      </c>
      <c r="D33" s="275">
        <v>890708</v>
      </c>
      <c r="E33" s="275">
        <v>17792</v>
      </c>
      <c r="F33" s="163"/>
    </row>
    <row r="34" spans="1:6">
      <c r="A34" s="162" t="s">
        <v>258</v>
      </c>
      <c r="B34" s="162" t="s">
        <v>259</v>
      </c>
      <c r="C34" s="274">
        <v>2478685</v>
      </c>
      <c r="D34" s="274">
        <v>2675522</v>
      </c>
      <c r="E34" s="162"/>
      <c r="F34" s="274">
        <v>196837</v>
      </c>
    </row>
    <row r="35" spans="1:6">
      <c r="A35" s="163" t="s">
        <v>260</v>
      </c>
      <c r="B35" s="163" t="s">
        <v>261</v>
      </c>
      <c r="C35" s="275">
        <v>18876</v>
      </c>
      <c r="D35" s="275">
        <v>131561</v>
      </c>
      <c r="E35" s="163"/>
      <c r="F35" s="275">
        <v>112685</v>
      </c>
    </row>
    <row r="36" spans="1:6">
      <c r="A36" s="162" t="s">
        <v>262</v>
      </c>
      <c r="B36" s="162" t="s">
        <v>263</v>
      </c>
      <c r="C36" s="274">
        <v>14783</v>
      </c>
      <c r="D36" s="274">
        <v>14633</v>
      </c>
      <c r="E36" s="274">
        <v>150</v>
      </c>
      <c r="F36" s="162"/>
    </row>
    <row r="37" spans="1:6">
      <c r="A37" s="163" t="s">
        <v>264</v>
      </c>
      <c r="B37" s="163" t="s">
        <v>265</v>
      </c>
      <c r="C37" s="275">
        <v>404</v>
      </c>
      <c r="D37" s="275">
        <v>7096</v>
      </c>
      <c r="E37" s="163"/>
      <c r="F37" s="275">
        <v>6692</v>
      </c>
    </row>
    <row r="38" spans="1:6">
      <c r="A38" s="162" t="s">
        <v>491</v>
      </c>
      <c r="B38" s="162" t="s">
        <v>492</v>
      </c>
      <c r="C38" s="274">
        <v>316</v>
      </c>
      <c r="D38" s="162"/>
      <c r="E38" s="274">
        <v>316</v>
      </c>
      <c r="F38" s="162"/>
    </row>
    <row r="39" spans="1:6">
      <c r="A39" s="163" t="s">
        <v>266</v>
      </c>
      <c r="B39" s="163" t="s">
        <v>267</v>
      </c>
      <c r="C39" s="275">
        <v>49050</v>
      </c>
      <c r="D39" s="275">
        <v>543960.63</v>
      </c>
      <c r="E39" s="163"/>
      <c r="F39" s="275">
        <v>494910.63</v>
      </c>
    </row>
    <row r="40" spans="1:6">
      <c r="A40" s="162" t="s">
        <v>268</v>
      </c>
      <c r="B40" s="162" t="s">
        <v>269</v>
      </c>
      <c r="C40" s="274">
        <v>49050</v>
      </c>
      <c r="D40" s="274">
        <v>543960.63</v>
      </c>
      <c r="E40" s="162"/>
      <c r="F40" s="274">
        <v>494910.63</v>
      </c>
    </row>
    <row r="41" spans="1:6">
      <c r="A41" s="163" t="s">
        <v>270</v>
      </c>
      <c r="B41" s="163" t="s">
        <v>271</v>
      </c>
      <c r="C41" s="275">
        <v>849220.02</v>
      </c>
      <c r="D41" s="275">
        <v>750521.63</v>
      </c>
      <c r="E41" s="275">
        <v>98698.39</v>
      </c>
      <c r="F41" s="163"/>
    </row>
    <row r="42" spans="1:6">
      <c r="A42" s="162" t="s">
        <v>272</v>
      </c>
      <c r="B42" s="162" t="s">
        <v>273</v>
      </c>
      <c r="C42" s="274">
        <v>9909.15</v>
      </c>
      <c r="D42" s="162"/>
      <c r="E42" s="274">
        <v>9909.15</v>
      </c>
      <c r="F42" s="162"/>
    </row>
    <row r="43" spans="1:6">
      <c r="A43" s="163" t="s">
        <v>274</v>
      </c>
      <c r="B43" s="163" t="s">
        <v>275</v>
      </c>
      <c r="C43" s="275">
        <v>9909.15</v>
      </c>
      <c r="D43" s="163"/>
      <c r="E43" s="275">
        <v>9909.15</v>
      </c>
      <c r="F43" s="163"/>
    </row>
    <row r="44" spans="1:6">
      <c r="A44" s="162" t="s">
        <v>276</v>
      </c>
      <c r="B44" s="162" t="s">
        <v>277</v>
      </c>
      <c r="C44" s="274">
        <v>18763.62</v>
      </c>
      <c r="D44" s="274">
        <v>473048.01</v>
      </c>
      <c r="E44" s="162"/>
      <c r="F44" s="274">
        <v>454284.39</v>
      </c>
    </row>
    <row r="45" spans="1:6">
      <c r="A45" s="163" t="s">
        <v>493</v>
      </c>
      <c r="B45" s="163" t="s">
        <v>494</v>
      </c>
      <c r="C45" s="275">
        <v>87730.66</v>
      </c>
      <c r="D45" s="275">
        <v>9910.6200000000008</v>
      </c>
      <c r="E45" s="275">
        <v>77820.039999999994</v>
      </c>
      <c r="F45" s="163"/>
    </row>
    <row r="46" spans="1:6">
      <c r="A46" s="162" t="s">
        <v>278</v>
      </c>
      <c r="B46" s="162" t="s">
        <v>279</v>
      </c>
      <c r="C46" s="274">
        <v>2140</v>
      </c>
      <c r="D46" s="274">
        <v>2139.77</v>
      </c>
      <c r="E46" s="274">
        <v>0.23</v>
      </c>
      <c r="F46" s="162"/>
    </row>
    <row r="47" spans="1:6">
      <c r="A47" s="163" t="s">
        <v>280</v>
      </c>
      <c r="B47" s="163" t="s">
        <v>281</v>
      </c>
      <c r="C47" s="163"/>
      <c r="D47" s="275">
        <v>236702</v>
      </c>
      <c r="E47" s="163"/>
      <c r="F47" s="275">
        <v>236702</v>
      </c>
    </row>
    <row r="48" spans="1:6">
      <c r="A48" s="162" t="s">
        <v>282</v>
      </c>
      <c r="B48" s="162" t="s">
        <v>283</v>
      </c>
      <c r="C48" s="274">
        <v>64444</v>
      </c>
      <c r="D48" s="162"/>
      <c r="E48" s="274">
        <v>64444</v>
      </c>
      <c r="F48" s="162"/>
    </row>
    <row r="49" spans="1:14">
      <c r="A49" s="163" t="s">
        <v>1666</v>
      </c>
      <c r="B49" s="163" t="s">
        <v>1667</v>
      </c>
      <c r="C49" s="163"/>
      <c r="D49" s="275">
        <v>120</v>
      </c>
      <c r="E49" s="163"/>
      <c r="F49" s="275">
        <v>120</v>
      </c>
    </row>
    <row r="50" spans="1:14">
      <c r="A50" s="162" t="s">
        <v>284</v>
      </c>
      <c r="B50" s="162" t="s">
        <v>285</v>
      </c>
      <c r="C50" s="274">
        <v>1181105</v>
      </c>
      <c r="D50" s="162"/>
      <c r="E50" s="274">
        <v>1181105</v>
      </c>
      <c r="F50" s="162"/>
    </row>
    <row r="51" spans="1:14" s="190" customFormat="1">
      <c r="A51" s="162"/>
      <c r="B51" s="162"/>
      <c r="C51" s="274"/>
      <c r="D51" s="162"/>
      <c r="E51" s="274"/>
      <c r="F51" s="162"/>
    </row>
    <row r="52" spans="1:14">
      <c r="A52" s="164" t="s">
        <v>240</v>
      </c>
      <c r="B52" s="164" t="s">
        <v>286</v>
      </c>
      <c r="C52" s="164">
        <v>19075993.09</v>
      </c>
      <c r="D52" s="164">
        <v>25731590.420000002</v>
      </c>
      <c r="E52" s="164"/>
      <c r="F52" s="164">
        <v>6655597.3300000001</v>
      </c>
    </row>
    <row r="53" spans="1:14">
      <c r="A53" s="162" t="s">
        <v>287</v>
      </c>
      <c r="B53" s="162" t="s">
        <v>288</v>
      </c>
      <c r="C53" s="162"/>
      <c r="D53" s="274">
        <v>385972.5</v>
      </c>
      <c r="E53" s="162"/>
      <c r="F53" s="274">
        <v>385972.5</v>
      </c>
    </row>
    <row r="54" spans="1:14">
      <c r="A54" s="162" t="s">
        <v>371</v>
      </c>
      <c r="B54" s="162" t="s">
        <v>372</v>
      </c>
      <c r="C54" s="274">
        <v>77428</v>
      </c>
      <c r="D54" s="274">
        <v>65570.59</v>
      </c>
      <c r="E54" s="274">
        <v>11857.41</v>
      </c>
      <c r="F54" s="162"/>
    </row>
    <row r="55" spans="1:14" s="190" customFormat="1">
      <c r="A55" s="162"/>
      <c r="B55" s="162"/>
      <c r="C55" s="274"/>
      <c r="D55" s="274"/>
      <c r="E55" s="274"/>
      <c r="F55" s="162"/>
    </row>
    <row r="56" spans="1:14" s="190" customFormat="1">
      <c r="A56" s="163" t="s">
        <v>369</v>
      </c>
      <c r="B56" s="163" t="s">
        <v>370</v>
      </c>
      <c r="C56" s="163"/>
      <c r="D56" s="275">
        <v>70753.240000000005</v>
      </c>
      <c r="E56" s="163"/>
      <c r="F56" s="275">
        <v>70753.240000000005</v>
      </c>
    </row>
    <row r="57" spans="1:14" s="190" customFormat="1">
      <c r="A57" s="162" t="s">
        <v>246</v>
      </c>
      <c r="B57" s="162" t="s">
        <v>247</v>
      </c>
      <c r="C57" s="274">
        <v>5692</v>
      </c>
      <c r="D57" s="274">
        <v>378004</v>
      </c>
      <c r="E57" s="162"/>
      <c r="F57" s="274">
        <v>372312</v>
      </c>
    </row>
    <row r="58" spans="1:14">
      <c r="A58" s="163" t="s">
        <v>1659</v>
      </c>
      <c r="B58" s="163" t="s">
        <v>1660</v>
      </c>
      <c r="C58" s="163"/>
      <c r="D58" s="275">
        <v>4796272</v>
      </c>
      <c r="E58" s="163"/>
      <c r="F58" s="275">
        <v>4796272</v>
      </c>
    </row>
    <row r="59" spans="1:14">
      <c r="A59" s="163" t="s">
        <v>1668</v>
      </c>
      <c r="B59" s="163" t="s">
        <v>1669</v>
      </c>
      <c r="C59" s="163"/>
      <c r="D59" s="275">
        <v>120000</v>
      </c>
      <c r="E59" s="163"/>
      <c r="F59" s="275">
        <v>120000</v>
      </c>
    </row>
    <row r="60" spans="1:14">
      <c r="A60" s="162" t="s">
        <v>289</v>
      </c>
      <c r="B60" s="162" t="s">
        <v>290</v>
      </c>
      <c r="C60" s="274">
        <v>182727.4</v>
      </c>
      <c r="D60" s="274">
        <v>848860</v>
      </c>
      <c r="E60" s="162"/>
      <c r="F60" s="274">
        <v>666132.6</v>
      </c>
    </row>
    <row r="61" spans="1:14">
      <c r="A61" s="163" t="s">
        <v>1670</v>
      </c>
      <c r="B61" s="163" t="s">
        <v>1671</v>
      </c>
      <c r="C61" s="275">
        <v>64200</v>
      </c>
      <c r="D61" s="275">
        <v>735935.34</v>
      </c>
      <c r="E61" s="163"/>
      <c r="F61" s="275">
        <v>671735.34</v>
      </c>
    </row>
    <row r="62" spans="1:14">
      <c r="A62" s="163" t="s">
        <v>291</v>
      </c>
      <c r="B62" s="163" t="s">
        <v>292</v>
      </c>
      <c r="C62" s="163"/>
      <c r="D62" s="275">
        <v>1886999.97</v>
      </c>
      <c r="E62" s="163"/>
      <c r="F62" s="275">
        <v>1886999.97</v>
      </c>
      <c r="J62" s="47" t="s">
        <v>90</v>
      </c>
      <c r="K62" s="47" t="s">
        <v>1700</v>
      </c>
      <c r="L62" s="47" t="s">
        <v>4</v>
      </c>
      <c r="M62" s="47" t="s">
        <v>5</v>
      </c>
      <c r="N62" s="47" t="s">
        <v>50</v>
      </c>
    </row>
    <row r="63" spans="1:14">
      <c r="A63" s="162" t="s">
        <v>293</v>
      </c>
      <c r="B63" s="162" t="s">
        <v>294</v>
      </c>
      <c r="C63" s="274">
        <v>580293</v>
      </c>
      <c r="D63" s="274">
        <v>1834346.64</v>
      </c>
      <c r="E63" s="162"/>
      <c r="F63" s="274">
        <v>1254053.6399999999</v>
      </c>
      <c r="J63" t="s">
        <v>166</v>
      </c>
      <c r="K63" s="32">
        <f>D69</f>
        <v>16808956.580000002</v>
      </c>
      <c r="L63" s="32">
        <f>D41</f>
        <v>750521.63</v>
      </c>
      <c r="M63" s="32">
        <f>D40</f>
        <v>543960.63</v>
      </c>
      <c r="N63" s="32">
        <f>D39</f>
        <v>543960.63</v>
      </c>
    </row>
    <row r="64" spans="1:14">
      <c r="A64" s="163" t="s">
        <v>1672</v>
      </c>
      <c r="B64" s="163" t="s">
        <v>1673</v>
      </c>
      <c r="C64" s="163"/>
      <c r="D64" s="275">
        <v>820649.8</v>
      </c>
      <c r="E64" s="163"/>
      <c r="F64" s="275">
        <v>820649.8</v>
      </c>
      <c r="J64" t="s">
        <v>211</v>
      </c>
      <c r="K64" s="32">
        <f>C69</f>
        <v>5427088.8300000001</v>
      </c>
      <c r="L64" s="32">
        <f>C41</f>
        <v>849220.02</v>
      </c>
      <c r="M64" s="32">
        <f>C40</f>
        <v>49050</v>
      </c>
      <c r="N64" s="32">
        <f>C39</f>
        <v>49050</v>
      </c>
    </row>
    <row r="65" spans="1:14">
      <c r="A65" s="162" t="s">
        <v>295</v>
      </c>
      <c r="B65" s="162" t="s">
        <v>296</v>
      </c>
      <c r="C65" s="274">
        <v>284001.96000000002</v>
      </c>
      <c r="D65" s="274">
        <v>442942.4</v>
      </c>
      <c r="E65" s="162"/>
      <c r="F65" s="274">
        <v>158940.44</v>
      </c>
      <c r="J65" s="47" t="s">
        <v>87</v>
      </c>
      <c r="K65" s="276">
        <f>K63-K64</f>
        <v>11381867.750000002</v>
      </c>
      <c r="L65" s="276">
        <f>L63-L64</f>
        <v>-98698.390000000014</v>
      </c>
      <c r="M65" s="276">
        <f>M63-M64</f>
        <v>494910.63</v>
      </c>
      <c r="N65" s="276">
        <f>N63-N64</f>
        <v>494910.63</v>
      </c>
    </row>
    <row r="66" spans="1:14">
      <c r="A66" s="163" t="s">
        <v>297</v>
      </c>
      <c r="B66" s="163" t="s">
        <v>298</v>
      </c>
      <c r="C66" s="163"/>
      <c r="D66" s="275">
        <v>2694471.6</v>
      </c>
      <c r="E66" s="163"/>
      <c r="F66" s="275">
        <v>2694471.6</v>
      </c>
    </row>
    <row r="67" spans="1:14">
      <c r="A67" s="162" t="s">
        <v>299</v>
      </c>
      <c r="B67" s="162" t="s">
        <v>300</v>
      </c>
      <c r="C67" s="162"/>
      <c r="D67" s="274">
        <v>386574.98</v>
      </c>
      <c r="E67" s="162"/>
      <c r="F67" s="274">
        <v>386574.98</v>
      </c>
    </row>
    <row r="68" spans="1:14">
      <c r="A68" s="163" t="s">
        <v>301</v>
      </c>
      <c r="B68" s="163" t="s">
        <v>302</v>
      </c>
      <c r="C68" s="275">
        <v>4310174.47</v>
      </c>
      <c r="D68" s="275">
        <v>1793146.61</v>
      </c>
      <c r="E68" s="275">
        <v>2517027.86</v>
      </c>
      <c r="F68" s="163"/>
    </row>
    <row r="69" spans="1:14">
      <c r="A69" s="164" t="s">
        <v>240</v>
      </c>
      <c r="B69" s="164" t="s">
        <v>303</v>
      </c>
      <c r="C69" s="164">
        <f>SUM(C56:C68)</f>
        <v>5427088.8300000001</v>
      </c>
      <c r="D69" s="164">
        <f>SUM(D56:D68)</f>
        <v>16808956.580000002</v>
      </c>
      <c r="E69" s="164">
        <f>SUM(E56:E68)</f>
        <v>2517027.86</v>
      </c>
      <c r="F69" s="164">
        <f>SUM(F56:F68)</f>
        <v>13898895.610000001</v>
      </c>
    </row>
    <row r="70" spans="1:14" s="190" customFormat="1">
      <c r="A70" s="164"/>
      <c r="B70" s="164"/>
      <c r="C70" s="164"/>
      <c r="D70" s="164"/>
      <c r="E70" s="164"/>
      <c r="F70" s="164"/>
    </row>
    <row r="71" spans="1:14">
      <c r="A71" s="163" t="s">
        <v>304</v>
      </c>
      <c r="B71" s="163" t="s">
        <v>305</v>
      </c>
      <c r="C71" s="275">
        <v>9910.6200000000008</v>
      </c>
      <c r="D71" s="163"/>
      <c r="E71" s="275">
        <v>9910.6200000000008</v>
      </c>
      <c r="F71" s="163"/>
    </row>
    <row r="72" spans="1:14">
      <c r="A72" s="162" t="s">
        <v>306</v>
      </c>
      <c r="B72" s="162" t="s">
        <v>307</v>
      </c>
      <c r="C72" s="274">
        <v>23660.799999999999</v>
      </c>
      <c r="D72" s="162"/>
      <c r="E72" s="274">
        <v>23660.799999999999</v>
      </c>
      <c r="F72" s="162"/>
    </row>
    <row r="73" spans="1:14">
      <c r="A73" s="163" t="s">
        <v>308</v>
      </c>
      <c r="B73" s="163" t="s">
        <v>309</v>
      </c>
      <c r="C73" s="275">
        <v>19294.080000000002</v>
      </c>
      <c r="D73" s="163"/>
      <c r="E73" s="275">
        <v>19294.080000000002</v>
      </c>
      <c r="F73" s="163"/>
    </row>
    <row r="74" spans="1:14">
      <c r="A74" s="162" t="s">
        <v>310</v>
      </c>
      <c r="B74" s="162" t="s">
        <v>311</v>
      </c>
      <c r="C74" s="274">
        <v>868699.15</v>
      </c>
      <c r="D74" s="162"/>
      <c r="E74" s="274">
        <v>868699.15</v>
      </c>
      <c r="F74" s="162"/>
    </row>
    <row r="75" spans="1:14">
      <c r="A75" s="163" t="s">
        <v>312</v>
      </c>
      <c r="B75" s="163" t="s">
        <v>313</v>
      </c>
      <c r="C75" s="275">
        <v>565.4</v>
      </c>
      <c r="D75" s="163"/>
      <c r="E75" s="275">
        <v>565.4</v>
      </c>
      <c r="F75" s="163"/>
    </row>
    <row r="76" spans="1:14">
      <c r="A76" s="162" t="s">
        <v>314</v>
      </c>
      <c r="B76" s="162" t="s">
        <v>315</v>
      </c>
      <c r="C76" s="274">
        <v>59890</v>
      </c>
      <c r="D76" s="162"/>
      <c r="E76" s="274">
        <v>59890</v>
      </c>
      <c r="F76" s="162"/>
    </row>
    <row r="77" spans="1:14">
      <c r="A77" s="163" t="s">
        <v>316</v>
      </c>
      <c r="B77" s="163" t="s">
        <v>317</v>
      </c>
      <c r="C77" s="275">
        <v>27400</v>
      </c>
      <c r="D77" s="163"/>
      <c r="E77" s="275">
        <v>27400</v>
      </c>
      <c r="F77" s="163"/>
    </row>
    <row r="78" spans="1:14">
      <c r="A78" s="162" t="s">
        <v>318</v>
      </c>
      <c r="B78" s="162" t="s">
        <v>319</v>
      </c>
      <c r="C78" s="274">
        <v>47579</v>
      </c>
      <c r="D78" s="162"/>
      <c r="E78" s="274">
        <v>47579</v>
      </c>
      <c r="F78" s="162"/>
    </row>
    <row r="79" spans="1:14">
      <c r="A79" s="163" t="s">
        <v>320</v>
      </c>
      <c r="B79" s="163" t="s">
        <v>321</v>
      </c>
      <c r="C79" s="275">
        <v>125000</v>
      </c>
      <c r="D79" s="163"/>
      <c r="E79" s="275">
        <v>125000</v>
      </c>
      <c r="F79" s="163"/>
    </row>
    <row r="80" spans="1:14">
      <c r="A80" s="162" t="s">
        <v>322</v>
      </c>
      <c r="B80" s="162" t="s">
        <v>323</v>
      </c>
      <c r="C80" s="274">
        <v>12.12</v>
      </c>
      <c r="D80" s="274">
        <v>16.68</v>
      </c>
      <c r="E80" s="162"/>
      <c r="F80" s="274">
        <v>4.5599999999999996</v>
      </c>
    </row>
    <row r="81" spans="1:6">
      <c r="A81" s="163" t="s">
        <v>324</v>
      </c>
      <c r="B81" s="163" t="s">
        <v>1674</v>
      </c>
      <c r="C81" s="275">
        <v>13489</v>
      </c>
      <c r="D81" s="163"/>
      <c r="E81" s="275">
        <v>13489</v>
      </c>
      <c r="F81" s="163"/>
    </row>
    <row r="82" spans="1:6">
      <c r="A82" s="162" t="s">
        <v>325</v>
      </c>
      <c r="B82" s="162" t="s">
        <v>326</v>
      </c>
      <c r="C82" s="274">
        <v>210.95</v>
      </c>
      <c r="D82" s="162"/>
      <c r="E82" s="274">
        <v>210.95</v>
      </c>
      <c r="F82" s="162"/>
    </row>
    <row r="83" spans="1:6">
      <c r="A83" s="163" t="s">
        <v>327</v>
      </c>
      <c r="B83" s="163" t="s">
        <v>328</v>
      </c>
      <c r="C83" s="275">
        <v>12663</v>
      </c>
      <c r="D83" s="163"/>
      <c r="E83" s="275">
        <v>12663</v>
      </c>
      <c r="F83" s="163"/>
    </row>
    <row r="84" spans="1:6">
      <c r="A84" s="162" t="s">
        <v>329</v>
      </c>
      <c r="B84" s="162" t="s">
        <v>330</v>
      </c>
      <c r="C84" s="274">
        <v>27537</v>
      </c>
      <c r="D84" s="162"/>
      <c r="E84" s="274">
        <v>27537</v>
      </c>
      <c r="F84" s="162"/>
    </row>
    <row r="85" spans="1:6">
      <c r="A85" s="163" t="s">
        <v>331</v>
      </c>
      <c r="B85" s="163" t="s">
        <v>332</v>
      </c>
      <c r="C85" s="275">
        <v>10283</v>
      </c>
      <c r="D85" s="163"/>
      <c r="E85" s="275">
        <v>10283</v>
      </c>
      <c r="F85" s="163"/>
    </row>
    <row r="86" spans="1:6">
      <c r="A86" s="162" t="s">
        <v>495</v>
      </c>
      <c r="B86" s="162" t="s">
        <v>496</v>
      </c>
      <c r="C86" s="274">
        <v>1779</v>
      </c>
      <c r="D86" s="162"/>
      <c r="E86" s="274">
        <v>1779</v>
      </c>
      <c r="F86" s="162"/>
    </row>
    <row r="87" spans="1:6">
      <c r="A87" s="163" t="s">
        <v>1675</v>
      </c>
      <c r="B87" s="163" t="s">
        <v>1676</v>
      </c>
      <c r="C87" s="275">
        <v>980</v>
      </c>
      <c r="D87" s="163"/>
      <c r="E87" s="275">
        <v>980</v>
      </c>
      <c r="F87" s="163"/>
    </row>
    <row r="88" spans="1:6">
      <c r="A88" s="162" t="s">
        <v>1677</v>
      </c>
      <c r="B88" s="162" t="s">
        <v>1678</v>
      </c>
      <c r="C88" s="274">
        <v>15254.28</v>
      </c>
      <c r="D88" s="162"/>
      <c r="E88" s="274">
        <v>15254.28</v>
      </c>
      <c r="F88" s="162"/>
    </row>
    <row r="89" spans="1:6">
      <c r="A89" s="163" t="s">
        <v>1679</v>
      </c>
      <c r="B89" s="163" t="s">
        <v>1680</v>
      </c>
      <c r="C89" s="275">
        <v>3931</v>
      </c>
      <c r="D89" s="163"/>
      <c r="E89" s="275">
        <v>3931</v>
      </c>
      <c r="F89" s="163"/>
    </row>
    <row r="90" spans="1:6">
      <c r="A90" s="162" t="s">
        <v>333</v>
      </c>
      <c r="B90" s="162" t="s">
        <v>334</v>
      </c>
      <c r="C90" s="274">
        <v>72581</v>
      </c>
      <c r="D90" s="162"/>
      <c r="E90" s="274">
        <v>72581</v>
      </c>
      <c r="F90" s="162"/>
    </row>
    <row r="91" spans="1:6">
      <c r="A91" s="163" t="s">
        <v>335</v>
      </c>
      <c r="B91" s="163" t="s">
        <v>336</v>
      </c>
      <c r="C91" s="275">
        <v>399000</v>
      </c>
      <c r="D91" s="163"/>
      <c r="E91" s="275">
        <v>399000</v>
      </c>
      <c r="F91" s="163"/>
    </row>
    <row r="92" spans="1:6">
      <c r="A92" s="162" t="s">
        <v>337</v>
      </c>
      <c r="B92" s="162" t="s">
        <v>338</v>
      </c>
      <c r="C92" s="274">
        <v>354801</v>
      </c>
      <c r="D92" s="162"/>
      <c r="E92" s="274">
        <v>354801</v>
      </c>
      <c r="F92" s="162"/>
    </row>
    <row r="93" spans="1:6">
      <c r="A93" s="163" t="s">
        <v>339</v>
      </c>
      <c r="B93" s="163" t="s">
        <v>340</v>
      </c>
      <c r="C93" s="275">
        <v>5959</v>
      </c>
      <c r="D93" s="163"/>
      <c r="E93" s="275">
        <v>5959</v>
      </c>
      <c r="F93" s="163"/>
    </row>
    <row r="94" spans="1:6">
      <c r="A94" s="162" t="s">
        <v>341</v>
      </c>
      <c r="B94" s="162" t="s">
        <v>342</v>
      </c>
      <c r="C94" s="274">
        <v>99700</v>
      </c>
      <c r="D94" s="162"/>
      <c r="E94" s="274">
        <v>99700</v>
      </c>
      <c r="F94" s="162"/>
    </row>
    <row r="95" spans="1:6">
      <c r="A95" s="163" t="s">
        <v>497</v>
      </c>
      <c r="B95" s="163" t="s">
        <v>498</v>
      </c>
      <c r="C95" s="275">
        <v>1365</v>
      </c>
      <c r="D95" s="163"/>
      <c r="E95" s="275">
        <v>1365</v>
      </c>
      <c r="F95" s="163"/>
    </row>
    <row r="96" spans="1:6">
      <c r="A96" s="162" t="s">
        <v>343</v>
      </c>
      <c r="B96" s="162" t="s">
        <v>344</v>
      </c>
      <c r="C96" s="274">
        <v>1250</v>
      </c>
      <c r="D96" s="162"/>
      <c r="E96" s="274">
        <v>1250</v>
      </c>
      <c r="F96" s="162"/>
    </row>
    <row r="97" spans="1:6">
      <c r="A97" s="163" t="s">
        <v>345</v>
      </c>
      <c r="B97" s="163" t="s">
        <v>1681</v>
      </c>
      <c r="C97" s="275">
        <v>7450</v>
      </c>
      <c r="D97" s="163"/>
      <c r="E97" s="275">
        <v>7450</v>
      </c>
      <c r="F97" s="163"/>
    </row>
    <row r="98" spans="1:6">
      <c r="A98" s="162" t="s">
        <v>1682</v>
      </c>
      <c r="B98" s="162" t="s">
        <v>1683</v>
      </c>
      <c r="C98" s="274">
        <v>1740011</v>
      </c>
      <c r="D98" s="162"/>
      <c r="E98" s="274">
        <v>1740011</v>
      </c>
      <c r="F98" s="162"/>
    </row>
    <row r="99" spans="1:6">
      <c r="A99" s="163" t="s">
        <v>1684</v>
      </c>
      <c r="B99" s="163" t="s">
        <v>1685</v>
      </c>
      <c r="C99" s="275">
        <v>1346350</v>
      </c>
      <c r="D99" s="163"/>
      <c r="E99" s="275">
        <v>1346350</v>
      </c>
      <c r="F99" s="163"/>
    </row>
    <row r="100" spans="1:6">
      <c r="A100" s="162" t="s">
        <v>1686</v>
      </c>
      <c r="B100" s="162" t="s">
        <v>1687</v>
      </c>
      <c r="C100" s="274">
        <v>863340</v>
      </c>
      <c r="D100" s="162"/>
      <c r="E100" s="274">
        <v>863340</v>
      </c>
      <c r="F100" s="162"/>
    </row>
    <row r="101" spans="1:6">
      <c r="A101" s="163" t="s">
        <v>1688</v>
      </c>
      <c r="B101" s="163" t="s">
        <v>1689</v>
      </c>
      <c r="C101" s="275">
        <v>94830</v>
      </c>
      <c r="D101" s="163"/>
      <c r="E101" s="275">
        <v>94830</v>
      </c>
      <c r="F101" s="163"/>
    </row>
    <row r="102" spans="1:6">
      <c r="A102" s="162" t="s">
        <v>1690</v>
      </c>
      <c r="B102" s="162" t="s">
        <v>1691</v>
      </c>
      <c r="C102" s="274">
        <v>84370</v>
      </c>
      <c r="D102" s="162"/>
      <c r="E102" s="274">
        <v>84370</v>
      </c>
      <c r="F102" s="162"/>
    </row>
    <row r="103" spans="1:6">
      <c r="A103" s="163" t="s">
        <v>1692</v>
      </c>
      <c r="B103" s="163" t="s">
        <v>1693</v>
      </c>
      <c r="C103" s="275">
        <v>1013480</v>
      </c>
      <c r="D103" s="163"/>
      <c r="E103" s="275">
        <v>1013480</v>
      </c>
      <c r="F103" s="163"/>
    </row>
    <row r="104" spans="1:6">
      <c r="A104" s="162" t="s">
        <v>1694</v>
      </c>
      <c r="B104" s="162" t="s">
        <v>1695</v>
      </c>
      <c r="C104" s="274">
        <v>1000000</v>
      </c>
      <c r="D104" s="162"/>
      <c r="E104" s="274">
        <v>1000000</v>
      </c>
      <c r="F104" s="162"/>
    </row>
    <row r="105" spans="1:6">
      <c r="A105" s="163" t="s">
        <v>1696</v>
      </c>
      <c r="B105" s="163" t="s">
        <v>1697</v>
      </c>
      <c r="C105" s="275">
        <v>168760</v>
      </c>
      <c r="D105" s="163"/>
      <c r="E105" s="275">
        <v>168760</v>
      </c>
      <c r="F105" s="163"/>
    </row>
    <row r="106" spans="1:6">
      <c r="A106" s="162" t="s">
        <v>346</v>
      </c>
      <c r="B106" s="162" t="s">
        <v>347</v>
      </c>
      <c r="C106" s="274">
        <v>5000</v>
      </c>
      <c r="D106" s="162"/>
      <c r="E106" s="274">
        <v>5000</v>
      </c>
      <c r="F106" s="162"/>
    </row>
    <row r="107" spans="1:6">
      <c r="A107" s="163" t="s">
        <v>1698</v>
      </c>
      <c r="B107" s="163" t="s">
        <v>1699</v>
      </c>
      <c r="C107" s="275">
        <v>64100</v>
      </c>
      <c r="D107" s="163"/>
      <c r="E107" s="275">
        <v>64100</v>
      </c>
      <c r="F107" s="163"/>
    </row>
    <row r="108" spans="1:6">
      <c r="A108" s="164" t="s">
        <v>240</v>
      </c>
      <c r="B108" s="164" t="s">
        <v>348</v>
      </c>
      <c r="C108" s="164">
        <v>8590485.4000000004</v>
      </c>
      <c r="D108" s="164">
        <v>16.68</v>
      </c>
      <c r="E108" s="164">
        <v>8590468.7200000007</v>
      </c>
      <c r="F108" s="164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opLeftCell="D1" workbookViewId="0">
      <selection activeCell="I7" sqref="A7:XFD37"/>
    </sheetView>
  </sheetViews>
  <sheetFormatPr defaultColWidth="8.85546875" defaultRowHeight="15"/>
  <cols>
    <col min="1" max="1" width="17.28515625" style="190" bestFit="1" customWidth="1"/>
    <col min="2" max="2" width="51" style="190" bestFit="1" customWidth="1"/>
    <col min="3" max="3" width="18.42578125" style="190" bestFit="1" customWidth="1"/>
    <col min="4" max="4" width="10.28515625" style="190" bestFit="1" customWidth="1"/>
    <col min="5" max="5" width="10.7109375" style="190" bestFit="1" customWidth="1"/>
    <col min="6" max="6" width="13.42578125" style="190" bestFit="1" customWidth="1"/>
    <col min="7" max="7" width="12.7109375" style="190" bestFit="1" customWidth="1"/>
    <col min="8" max="8" width="25.5703125" style="190" bestFit="1" customWidth="1"/>
    <col min="9" max="10" width="14.28515625" style="190" bestFit="1" customWidth="1"/>
    <col min="11" max="11" width="11.85546875" style="190" bestFit="1" customWidth="1"/>
    <col min="12" max="12" width="13.140625" style="190" bestFit="1" customWidth="1"/>
    <col min="13" max="13" width="6.7109375" style="190" bestFit="1" customWidth="1"/>
    <col min="14" max="14" width="24.85546875" style="190" bestFit="1" customWidth="1"/>
    <col min="15" max="15" width="28.28515625" style="190" bestFit="1" customWidth="1"/>
    <col min="16" max="16" width="12.28515625" style="190" bestFit="1" customWidth="1"/>
    <col min="17" max="17" width="6.7109375" style="190" bestFit="1" customWidth="1"/>
    <col min="18" max="18" width="20.42578125" style="190" bestFit="1" customWidth="1"/>
    <col min="19" max="19" width="8.5703125" style="190" bestFit="1" customWidth="1"/>
    <col min="20" max="16384" width="8.85546875" style="149"/>
  </cols>
  <sheetData>
    <row r="1" spans="1:19">
      <c r="A1" s="246" t="s">
        <v>167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</row>
    <row r="2" spans="1:19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</row>
    <row r="3" spans="1:19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</row>
    <row r="4" spans="1:19">
      <c r="A4" s="247" t="s">
        <v>168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</row>
    <row r="5" spans="1:19">
      <c r="A5" s="245" t="s">
        <v>169</v>
      </c>
      <c r="B5" s="245" t="s">
        <v>170</v>
      </c>
      <c r="C5" s="245" t="s">
        <v>171</v>
      </c>
      <c r="D5" s="245"/>
      <c r="E5" s="245"/>
      <c r="F5" s="245"/>
      <c r="G5" s="245" t="s">
        <v>172</v>
      </c>
      <c r="H5" s="245" t="s">
        <v>173</v>
      </c>
      <c r="I5" s="245" t="s">
        <v>174</v>
      </c>
      <c r="J5" s="245" t="s">
        <v>175</v>
      </c>
      <c r="K5" s="245"/>
      <c r="L5" s="245"/>
      <c r="M5" s="245"/>
      <c r="N5" s="245" t="s">
        <v>176</v>
      </c>
      <c r="O5" s="245" t="s">
        <v>177</v>
      </c>
      <c r="P5" s="245" t="s">
        <v>502</v>
      </c>
      <c r="Q5" s="245" t="s">
        <v>503</v>
      </c>
      <c r="R5" s="245" t="s">
        <v>134</v>
      </c>
      <c r="S5" s="245" t="s">
        <v>504</v>
      </c>
    </row>
    <row r="6" spans="1:19" ht="24">
      <c r="A6" s="245"/>
      <c r="B6" s="245"/>
      <c r="C6" s="194" t="s">
        <v>178</v>
      </c>
      <c r="D6" s="194" t="s">
        <v>179</v>
      </c>
      <c r="E6" s="194" t="s">
        <v>180</v>
      </c>
      <c r="F6" s="194" t="s">
        <v>181</v>
      </c>
      <c r="G6" s="245"/>
      <c r="H6" s="245"/>
      <c r="I6" s="245"/>
      <c r="J6" s="194" t="s">
        <v>182</v>
      </c>
      <c r="K6" s="194" t="s">
        <v>183</v>
      </c>
      <c r="L6" s="194" t="s">
        <v>184</v>
      </c>
      <c r="M6" s="194" t="s">
        <v>185</v>
      </c>
      <c r="N6" s="245"/>
      <c r="O6" s="245"/>
      <c r="P6" s="245"/>
      <c r="Q6" s="245"/>
      <c r="R6" s="245"/>
      <c r="S6" s="245"/>
    </row>
    <row r="7" spans="1:19">
      <c r="A7" s="175"/>
      <c r="B7" s="175"/>
      <c r="C7" s="175"/>
      <c r="D7" s="175"/>
      <c r="E7" s="175"/>
      <c r="F7" s="176"/>
      <c r="G7" s="175"/>
      <c r="H7" s="177"/>
      <c r="I7" s="176"/>
      <c r="J7" s="176"/>
      <c r="K7" s="176"/>
      <c r="L7" s="176"/>
      <c r="M7" s="176"/>
      <c r="N7" s="178"/>
      <c r="O7" s="175"/>
      <c r="P7" s="177"/>
      <c r="Q7" s="175"/>
      <c r="R7" s="195"/>
      <c r="S7" s="178"/>
    </row>
    <row r="8" spans="1:19">
      <c r="A8" s="175"/>
      <c r="B8" s="175"/>
      <c r="C8" s="175"/>
      <c r="D8" s="175"/>
      <c r="E8" s="175"/>
      <c r="F8" s="176"/>
      <c r="G8" s="175"/>
      <c r="H8" s="177"/>
      <c r="I8" s="176"/>
      <c r="J8" s="176"/>
      <c r="K8" s="176"/>
      <c r="L8" s="176"/>
      <c r="M8" s="176"/>
      <c r="N8" s="178"/>
      <c r="O8" s="175"/>
      <c r="P8" s="177"/>
      <c r="Q8" s="175"/>
      <c r="R8" s="195"/>
      <c r="S8" s="178"/>
    </row>
    <row r="9" spans="1:19">
      <c r="A9" s="175"/>
      <c r="B9" s="175"/>
      <c r="C9" s="175"/>
      <c r="D9" s="175"/>
      <c r="E9" s="175"/>
      <c r="F9" s="176"/>
      <c r="G9" s="175"/>
      <c r="H9" s="177"/>
      <c r="I9" s="176"/>
      <c r="J9" s="176"/>
      <c r="K9" s="176"/>
      <c r="L9" s="176"/>
      <c r="M9" s="176"/>
      <c r="N9" s="178"/>
      <c r="O9" s="175"/>
      <c r="P9" s="177"/>
      <c r="Q9" s="175"/>
      <c r="R9" s="195"/>
      <c r="S9" s="178"/>
    </row>
    <row r="10" spans="1:19">
      <c r="A10" s="175"/>
      <c r="B10" s="175"/>
      <c r="C10" s="175"/>
      <c r="D10" s="175"/>
      <c r="E10" s="175"/>
      <c r="F10" s="176"/>
      <c r="G10" s="175"/>
      <c r="H10" s="177"/>
      <c r="I10" s="176"/>
      <c r="J10" s="176"/>
      <c r="K10" s="176"/>
      <c r="L10" s="176"/>
      <c r="M10" s="176"/>
      <c r="N10" s="178"/>
      <c r="O10" s="175"/>
      <c r="P10" s="177"/>
      <c r="Q10" s="175"/>
      <c r="R10" s="195"/>
      <c r="S10" s="178"/>
    </row>
    <row r="11" spans="1:19">
      <c r="A11" s="175"/>
      <c r="B11" s="175"/>
      <c r="C11" s="175"/>
      <c r="D11" s="175"/>
      <c r="E11" s="175"/>
      <c r="F11" s="176"/>
      <c r="G11" s="175"/>
      <c r="H11" s="177"/>
      <c r="I11" s="176"/>
      <c r="J11" s="176"/>
      <c r="K11" s="176"/>
      <c r="L11" s="176"/>
      <c r="M11" s="176"/>
      <c r="N11" s="178"/>
      <c r="O11" s="175"/>
      <c r="P11" s="177"/>
      <c r="Q11" s="175"/>
      <c r="R11" s="195"/>
      <c r="S11" s="178"/>
    </row>
    <row r="12" spans="1:19">
      <c r="A12" s="175"/>
      <c r="B12" s="175"/>
      <c r="C12" s="175"/>
      <c r="D12" s="175"/>
      <c r="E12" s="175"/>
      <c r="F12" s="176"/>
      <c r="G12" s="175"/>
      <c r="H12" s="177"/>
      <c r="I12" s="176"/>
      <c r="J12" s="176"/>
      <c r="K12" s="176"/>
      <c r="L12" s="176"/>
      <c r="M12" s="176"/>
      <c r="N12" s="178"/>
      <c r="O12" s="175"/>
      <c r="P12" s="177"/>
      <c r="Q12" s="175"/>
      <c r="R12" s="195"/>
      <c r="S12" s="178"/>
    </row>
    <row r="13" spans="1:19">
      <c r="A13" s="175"/>
      <c r="B13" s="175"/>
      <c r="C13" s="175"/>
      <c r="D13" s="175"/>
      <c r="E13" s="175"/>
      <c r="F13" s="176"/>
      <c r="G13" s="175"/>
      <c r="H13" s="177"/>
      <c r="I13" s="176"/>
      <c r="J13" s="176"/>
      <c r="K13" s="176"/>
      <c r="L13" s="176"/>
      <c r="M13" s="176"/>
      <c r="N13" s="178"/>
      <c r="O13" s="175"/>
      <c r="P13" s="177"/>
      <c r="Q13" s="175"/>
      <c r="R13" s="195"/>
      <c r="S13" s="178"/>
    </row>
    <row r="14" spans="1:19">
      <c r="A14" s="175"/>
      <c r="B14" s="175"/>
      <c r="C14" s="175"/>
      <c r="D14" s="175"/>
      <c r="E14" s="175"/>
      <c r="F14" s="176"/>
      <c r="G14" s="175"/>
      <c r="H14" s="177"/>
      <c r="I14" s="176"/>
      <c r="J14" s="176"/>
      <c r="K14" s="176"/>
      <c r="L14" s="176"/>
      <c r="M14" s="176"/>
      <c r="N14" s="178"/>
      <c r="O14" s="175"/>
      <c r="P14" s="177"/>
      <c r="Q14" s="175"/>
      <c r="R14" s="195"/>
      <c r="S14" s="178"/>
    </row>
    <row r="15" spans="1:19">
      <c r="A15" s="175"/>
      <c r="B15" s="175"/>
      <c r="C15" s="175"/>
      <c r="D15" s="175"/>
      <c r="E15" s="175"/>
      <c r="F15" s="176"/>
      <c r="G15" s="175"/>
      <c r="H15" s="177"/>
      <c r="I15" s="176"/>
      <c r="J15" s="176"/>
      <c r="K15" s="176"/>
      <c r="L15" s="176"/>
      <c r="M15" s="176"/>
      <c r="N15" s="178"/>
      <c r="O15" s="175"/>
      <c r="P15" s="177"/>
      <c r="Q15" s="175"/>
      <c r="R15" s="195"/>
      <c r="S15" s="178"/>
    </row>
    <row r="16" spans="1:19">
      <c r="A16" s="175"/>
      <c r="B16" s="175"/>
      <c r="C16" s="175"/>
      <c r="D16" s="175"/>
      <c r="E16" s="175"/>
      <c r="F16" s="176"/>
      <c r="G16" s="175"/>
      <c r="H16" s="177"/>
      <c r="I16" s="176"/>
      <c r="J16" s="176"/>
      <c r="K16" s="176"/>
      <c r="L16" s="176"/>
      <c r="M16" s="176"/>
      <c r="N16" s="178"/>
      <c r="O16" s="175"/>
      <c r="P16" s="177"/>
      <c r="Q16" s="175"/>
      <c r="R16" s="195"/>
      <c r="S16" s="178"/>
    </row>
    <row r="17" spans="1:19">
      <c r="A17" s="175"/>
      <c r="B17" s="175"/>
      <c r="C17" s="175"/>
      <c r="D17" s="175"/>
      <c r="E17" s="175"/>
      <c r="F17" s="176"/>
      <c r="G17" s="175"/>
      <c r="H17" s="177"/>
      <c r="I17" s="176"/>
      <c r="J17" s="176"/>
      <c r="K17" s="176"/>
      <c r="L17" s="176"/>
      <c r="M17" s="176"/>
      <c r="N17" s="178"/>
      <c r="O17" s="175"/>
      <c r="P17" s="177"/>
      <c r="Q17" s="175"/>
      <c r="R17" s="195"/>
      <c r="S17" s="178"/>
    </row>
    <row r="18" spans="1:19">
      <c r="A18" s="175"/>
      <c r="B18" s="175"/>
      <c r="C18" s="175"/>
      <c r="D18" s="175"/>
      <c r="E18" s="175"/>
      <c r="F18" s="176"/>
      <c r="G18" s="175"/>
      <c r="H18" s="177"/>
      <c r="I18" s="176"/>
      <c r="J18" s="176"/>
      <c r="K18" s="176"/>
      <c r="L18" s="176"/>
      <c r="M18" s="176"/>
      <c r="N18" s="178"/>
      <c r="O18" s="175"/>
      <c r="P18" s="177"/>
      <c r="Q18" s="175"/>
      <c r="R18" s="195"/>
      <c r="S18" s="178"/>
    </row>
    <row r="19" spans="1:19">
      <c r="A19" s="175"/>
      <c r="B19" s="175"/>
      <c r="C19" s="175"/>
      <c r="D19" s="175"/>
      <c r="E19" s="175"/>
      <c r="F19" s="176"/>
      <c r="G19" s="175"/>
      <c r="H19" s="177"/>
      <c r="I19" s="176"/>
      <c r="J19" s="176"/>
      <c r="K19" s="176"/>
      <c r="L19" s="176"/>
      <c r="M19" s="176"/>
      <c r="N19" s="178"/>
      <c r="O19" s="175"/>
      <c r="P19" s="177"/>
      <c r="Q19" s="175"/>
      <c r="R19" s="195"/>
      <c r="S19" s="178"/>
    </row>
    <row r="20" spans="1:19">
      <c r="A20" s="175"/>
      <c r="B20" s="175"/>
      <c r="C20" s="175"/>
      <c r="D20" s="175"/>
      <c r="E20" s="175"/>
      <c r="F20" s="176"/>
      <c r="G20" s="175"/>
      <c r="H20" s="177"/>
      <c r="I20" s="176"/>
      <c r="J20" s="176"/>
      <c r="K20" s="176"/>
      <c r="L20" s="176"/>
      <c r="M20" s="176"/>
      <c r="N20" s="178"/>
      <c r="O20" s="175"/>
      <c r="P20" s="177"/>
      <c r="Q20" s="175"/>
      <c r="R20" s="195"/>
      <c r="S20" s="178"/>
    </row>
    <row r="21" spans="1:19">
      <c r="A21" s="175"/>
      <c r="B21" s="175"/>
      <c r="C21" s="175"/>
      <c r="D21" s="175"/>
      <c r="E21" s="175"/>
      <c r="F21" s="176"/>
      <c r="G21" s="175"/>
      <c r="H21" s="177"/>
      <c r="I21" s="176"/>
      <c r="J21" s="176"/>
      <c r="K21" s="176"/>
      <c r="L21" s="176"/>
      <c r="M21" s="176"/>
      <c r="N21" s="178"/>
      <c r="O21" s="175"/>
      <c r="P21" s="177"/>
      <c r="Q21" s="175"/>
      <c r="R21" s="195"/>
      <c r="S21" s="178"/>
    </row>
    <row r="22" spans="1:19">
      <c r="A22" s="175"/>
      <c r="B22" s="175"/>
      <c r="C22" s="175"/>
      <c r="D22" s="175"/>
      <c r="E22" s="175"/>
      <c r="F22" s="176"/>
      <c r="G22" s="175"/>
      <c r="H22" s="177"/>
      <c r="I22" s="176"/>
      <c r="J22" s="176"/>
      <c r="K22" s="176"/>
      <c r="L22" s="176"/>
      <c r="M22" s="176"/>
      <c r="N22" s="178"/>
      <c r="O22" s="175"/>
      <c r="P22" s="177"/>
      <c r="Q22" s="175"/>
      <c r="R22" s="195"/>
      <c r="S22" s="178"/>
    </row>
    <row r="23" spans="1:19">
      <c r="A23" s="175"/>
      <c r="B23" s="175"/>
      <c r="C23" s="175"/>
      <c r="D23" s="175"/>
      <c r="E23" s="175"/>
      <c r="F23" s="176"/>
      <c r="G23" s="175"/>
      <c r="H23" s="177"/>
      <c r="I23" s="176"/>
      <c r="J23" s="176"/>
      <c r="K23" s="176"/>
      <c r="L23" s="176"/>
      <c r="M23" s="176"/>
      <c r="N23" s="178"/>
      <c r="O23" s="175"/>
      <c r="P23" s="177"/>
      <c r="Q23" s="175"/>
      <c r="R23" s="195"/>
      <c r="S23" s="178"/>
    </row>
    <row r="24" spans="1:19">
      <c r="A24" s="175"/>
      <c r="B24" s="175"/>
      <c r="C24" s="175"/>
      <c r="D24" s="175"/>
      <c r="E24" s="175"/>
      <c r="F24" s="176"/>
      <c r="G24" s="175"/>
      <c r="H24" s="177"/>
      <c r="I24" s="176"/>
      <c r="J24" s="176"/>
      <c r="K24" s="176"/>
      <c r="L24" s="176"/>
      <c r="M24" s="176"/>
      <c r="N24" s="178"/>
      <c r="O24" s="175"/>
      <c r="P24" s="177"/>
      <c r="Q24" s="175"/>
      <c r="R24" s="195"/>
      <c r="S24" s="178"/>
    </row>
    <row r="25" spans="1:19">
      <c r="A25" s="175"/>
      <c r="B25" s="175"/>
      <c r="C25" s="175"/>
      <c r="D25" s="175"/>
      <c r="E25" s="175"/>
      <c r="F25" s="176"/>
      <c r="G25" s="175"/>
      <c r="H25" s="177"/>
      <c r="I25" s="176"/>
      <c r="J25" s="176"/>
      <c r="K25" s="176"/>
      <c r="L25" s="176"/>
      <c r="M25" s="176"/>
      <c r="N25" s="178"/>
      <c r="O25" s="175"/>
      <c r="P25" s="177"/>
      <c r="Q25" s="175"/>
      <c r="R25" s="195"/>
      <c r="S25" s="178"/>
    </row>
    <row r="26" spans="1:19">
      <c r="A26" s="175"/>
      <c r="B26" s="175"/>
      <c r="C26" s="175"/>
      <c r="D26" s="175"/>
      <c r="E26" s="175"/>
      <c r="F26" s="176"/>
      <c r="G26" s="175"/>
      <c r="H26" s="177"/>
      <c r="I26" s="176"/>
      <c r="J26" s="176"/>
      <c r="K26" s="176"/>
      <c r="L26" s="176"/>
      <c r="M26" s="176"/>
      <c r="N26" s="178"/>
      <c r="O26" s="175"/>
      <c r="P26" s="177"/>
      <c r="Q26" s="175"/>
      <c r="R26" s="195"/>
      <c r="S26" s="178"/>
    </row>
    <row r="27" spans="1:19">
      <c r="A27" s="175"/>
      <c r="B27" s="175"/>
      <c r="C27" s="175"/>
      <c r="D27" s="175"/>
      <c r="E27" s="175"/>
      <c r="F27" s="176"/>
      <c r="G27" s="175"/>
      <c r="H27" s="177"/>
      <c r="I27" s="176"/>
      <c r="J27" s="176"/>
      <c r="K27" s="176"/>
      <c r="L27" s="176"/>
      <c r="M27" s="176"/>
      <c r="N27" s="178"/>
      <c r="O27" s="175"/>
      <c r="P27" s="177"/>
      <c r="Q27" s="175"/>
      <c r="R27" s="195"/>
      <c r="S27" s="178"/>
    </row>
    <row r="28" spans="1:19">
      <c r="A28" s="175"/>
      <c r="B28" s="175"/>
      <c r="C28" s="175"/>
      <c r="D28" s="175"/>
      <c r="E28" s="175"/>
      <c r="F28" s="176"/>
      <c r="G28" s="175"/>
      <c r="H28" s="177"/>
      <c r="I28" s="176"/>
      <c r="J28" s="176"/>
      <c r="K28" s="176"/>
      <c r="L28" s="176"/>
      <c r="M28" s="176"/>
      <c r="N28" s="178"/>
      <c r="O28" s="175"/>
      <c r="P28" s="177"/>
      <c r="Q28" s="175"/>
      <c r="R28" s="195"/>
      <c r="S28" s="178"/>
    </row>
    <row r="29" spans="1:19">
      <c r="A29" s="196"/>
      <c r="B29" s="196"/>
      <c r="C29" s="196"/>
      <c r="D29" s="196"/>
      <c r="E29" s="196"/>
      <c r="F29" s="197"/>
      <c r="G29" s="196"/>
      <c r="H29" s="198"/>
      <c r="I29" s="197"/>
      <c r="J29" s="197"/>
      <c r="K29" s="197"/>
      <c r="L29" s="197"/>
      <c r="M29" s="197"/>
      <c r="N29" s="199"/>
      <c r="O29" s="196"/>
      <c r="P29" s="198"/>
      <c r="Q29" s="196"/>
      <c r="R29" s="200"/>
      <c r="S29" s="199"/>
    </row>
    <row r="30" spans="1:19">
      <c r="A30" s="196"/>
      <c r="B30" s="196"/>
      <c r="C30" s="196"/>
      <c r="D30" s="196"/>
      <c r="E30" s="196"/>
      <c r="F30" s="197"/>
      <c r="G30" s="196"/>
      <c r="H30" s="198"/>
      <c r="I30" s="197"/>
      <c r="J30" s="197"/>
      <c r="K30" s="197"/>
      <c r="L30" s="197"/>
      <c r="M30" s="197"/>
      <c r="N30" s="199"/>
      <c r="O30" s="196"/>
      <c r="P30" s="198"/>
      <c r="Q30" s="196"/>
      <c r="R30" s="200"/>
      <c r="S30" s="199"/>
    </row>
    <row r="31" spans="1:19">
      <c r="A31" s="201"/>
      <c r="B31" s="201"/>
      <c r="C31" s="201"/>
      <c r="D31" s="201"/>
      <c r="E31" s="201"/>
      <c r="F31" s="179"/>
      <c r="G31" s="201"/>
      <c r="H31" s="202"/>
      <c r="I31" s="203"/>
      <c r="J31" s="203"/>
      <c r="K31" s="203"/>
      <c r="L31" s="203"/>
      <c r="M31" s="203"/>
      <c r="N31" s="204"/>
      <c r="O31" s="201"/>
      <c r="P31" s="202"/>
      <c r="Q31" s="201"/>
      <c r="R31" s="205"/>
      <c r="S31" s="204"/>
    </row>
    <row r="32" spans="1:19">
      <c r="A32" s="201"/>
      <c r="B32" s="201"/>
      <c r="C32" s="201"/>
      <c r="D32" s="201"/>
      <c r="E32" s="201"/>
      <c r="F32" s="179"/>
      <c r="G32" s="201"/>
      <c r="H32" s="202"/>
      <c r="I32" s="203"/>
      <c r="J32" s="203"/>
      <c r="K32" s="203"/>
      <c r="L32" s="203"/>
      <c r="M32" s="203"/>
      <c r="N32" s="204"/>
      <c r="O32" s="201"/>
      <c r="P32" s="202"/>
      <c r="Q32" s="201"/>
      <c r="R32" s="205"/>
      <c r="S32" s="204"/>
    </row>
    <row r="33" spans="1:19">
      <c r="A33" s="201"/>
      <c r="B33" s="201"/>
      <c r="C33" s="201"/>
      <c r="D33" s="201"/>
      <c r="E33" s="201"/>
      <c r="F33" s="179"/>
      <c r="G33" s="201"/>
      <c r="H33" s="202"/>
      <c r="I33" s="203"/>
      <c r="J33" s="203"/>
      <c r="K33" s="203"/>
      <c r="L33" s="203"/>
      <c r="M33" s="203"/>
      <c r="N33" s="204"/>
      <c r="O33" s="201"/>
      <c r="P33" s="202"/>
      <c r="Q33" s="201"/>
      <c r="R33" s="205"/>
      <c r="S33" s="204"/>
    </row>
    <row r="34" spans="1:19">
      <c r="A34" s="201"/>
      <c r="B34" s="201"/>
      <c r="C34" s="201"/>
      <c r="D34" s="201"/>
      <c r="E34" s="201"/>
      <c r="F34" s="179"/>
      <c r="G34" s="201"/>
      <c r="H34" s="202"/>
      <c r="I34" s="203"/>
      <c r="J34" s="203"/>
      <c r="K34" s="203"/>
      <c r="L34" s="203"/>
      <c r="M34" s="203"/>
      <c r="N34" s="204"/>
      <c r="O34" s="201"/>
      <c r="P34" s="202"/>
      <c r="Q34" s="201"/>
      <c r="R34" s="205"/>
      <c r="S34" s="204"/>
    </row>
    <row r="35" spans="1:19">
      <c r="A35" s="201"/>
      <c r="B35" s="201"/>
      <c r="C35" s="201"/>
      <c r="D35" s="201"/>
      <c r="E35" s="201"/>
      <c r="F35" s="179"/>
      <c r="G35" s="201"/>
      <c r="H35" s="202"/>
      <c r="I35" s="203"/>
      <c r="J35" s="203"/>
      <c r="K35" s="203"/>
      <c r="L35" s="203"/>
      <c r="M35" s="203"/>
      <c r="N35" s="204"/>
      <c r="O35" s="201"/>
      <c r="P35" s="202"/>
      <c r="Q35" s="201"/>
      <c r="R35" s="205"/>
      <c r="S35" s="204"/>
    </row>
    <row r="36" spans="1:19">
      <c r="A36" s="201"/>
      <c r="B36" s="201"/>
      <c r="C36" s="201"/>
      <c r="D36" s="201"/>
      <c r="E36" s="201"/>
      <c r="F36" s="179"/>
      <c r="G36" s="201"/>
      <c r="H36" s="202"/>
      <c r="I36" s="203"/>
      <c r="J36" s="203"/>
      <c r="K36" s="203"/>
      <c r="L36" s="203"/>
      <c r="M36" s="203"/>
      <c r="N36" s="204"/>
      <c r="O36" s="201"/>
      <c r="P36" s="202"/>
      <c r="Q36" s="201"/>
      <c r="R36" s="205"/>
      <c r="S36" s="204"/>
    </row>
    <row r="37" spans="1:19">
      <c r="A37" s="201"/>
      <c r="B37" s="201"/>
      <c r="C37" s="201"/>
      <c r="D37" s="201"/>
      <c r="E37" s="201"/>
      <c r="F37" s="179"/>
      <c r="G37" s="201"/>
      <c r="H37" s="202"/>
      <c r="I37" s="203"/>
      <c r="J37" s="203"/>
      <c r="K37" s="203"/>
      <c r="L37" s="203"/>
      <c r="M37" s="203"/>
      <c r="N37" s="204"/>
      <c r="O37" s="201"/>
      <c r="P37" s="202"/>
      <c r="Q37" s="201"/>
      <c r="R37" s="205"/>
      <c r="S37" s="204"/>
    </row>
    <row r="39" spans="1:19">
      <c r="H39" s="206" t="s">
        <v>352</v>
      </c>
      <c r="I39" s="207">
        <f>SUM(I7:I37)</f>
        <v>0</v>
      </c>
      <c r="J39" s="207">
        <f>SUM(J7:J37)</f>
        <v>0</v>
      </c>
      <c r="K39" s="207">
        <f>SUM(K7:K37)</f>
        <v>0</v>
      </c>
      <c r="L39" s="207">
        <f>SUM(L7:L37)</f>
        <v>0</v>
      </c>
    </row>
    <row r="41" spans="1:19">
      <c r="H41" s="208" t="s">
        <v>353</v>
      </c>
      <c r="I41" s="207">
        <f>SUM(I7:I28)</f>
        <v>0</v>
      </c>
      <c r="J41" s="207">
        <f>SUM(J7:J28)</f>
        <v>0</v>
      </c>
      <c r="K41" s="207">
        <f>SUM(K7:K28)</f>
        <v>0</v>
      </c>
      <c r="L41" s="207">
        <f>SUM(L7:L28)</f>
        <v>0</v>
      </c>
    </row>
    <row r="42" spans="1:19">
      <c r="H42" s="209" t="s">
        <v>505</v>
      </c>
      <c r="I42" s="207">
        <f>SUM(I29:I30)</f>
        <v>0</v>
      </c>
      <c r="J42" s="207">
        <f>SUM(J29:J30)</f>
        <v>0</v>
      </c>
      <c r="K42" s="207">
        <f>SUM(K29:K30)</f>
        <v>0</v>
      </c>
      <c r="L42" s="207">
        <f>SUM(L29:L30)</f>
        <v>0</v>
      </c>
    </row>
    <row r="43" spans="1:19">
      <c r="H43" s="208" t="s">
        <v>506</v>
      </c>
      <c r="I43" s="207">
        <f>SUM(I31:I37)</f>
        <v>0</v>
      </c>
      <c r="J43" s="207">
        <f>SUM(J31:J37)</f>
        <v>0</v>
      </c>
      <c r="K43" s="207">
        <f>SUM(K31:K37)</f>
        <v>0</v>
      </c>
      <c r="L43" s="207">
        <f>SUM(L31:L37)</f>
        <v>0</v>
      </c>
    </row>
    <row r="44" spans="1:19">
      <c r="H44" s="209" t="s">
        <v>354</v>
      </c>
      <c r="I44" s="207">
        <f>I39-SUM(I41:I43)</f>
        <v>0</v>
      </c>
      <c r="J44" s="207">
        <f>J39-SUM(J41:J43)</f>
        <v>0</v>
      </c>
      <c r="K44" s="207">
        <f>K39-SUM(K41:K43)</f>
        <v>0</v>
      </c>
      <c r="L44" s="207">
        <f>L39-SUM(L41:L43)</f>
        <v>0</v>
      </c>
    </row>
  </sheetData>
  <mergeCells count="15">
    <mergeCell ref="P5:P6"/>
    <mergeCell ref="Q5:Q6"/>
    <mergeCell ref="R5:R6"/>
    <mergeCell ref="S5:S6"/>
    <mergeCell ref="A1:S3"/>
    <mergeCell ref="A4:S4"/>
    <mergeCell ref="O5:O6"/>
    <mergeCell ref="A5:A6"/>
    <mergeCell ref="B5:B6"/>
    <mergeCell ref="C5:F5"/>
    <mergeCell ref="G5:G6"/>
    <mergeCell ref="H5:H6"/>
    <mergeCell ref="I5:I6"/>
    <mergeCell ref="J5:M5"/>
    <mergeCell ref="N5:N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opLeftCell="E31" workbookViewId="0">
      <selection activeCell="K32" sqref="A32:XFD32"/>
    </sheetView>
  </sheetViews>
  <sheetFormatPr defaultColWidth="8.85546875" defaultRowHeight="15"/>
  <cols>
    <col min="1" max="1" width="6.5703125" style="225" bestFit="1" customWidth="1"/>
    <col min="2" max="2" width="17.28515625" style="225" bestFit="1" customWidth="1"/>
    <col min="3" max="3" width="5.7109375" style="225" bestFit="1" customWidth="1"/>
    <col min="4" max="4" width="35.85546875" style="225" bestFit="1" customWidth="1"/>
    <col min="5" max="5" width="9.85546875" style="225" bestFit="1" customWidth="1"/>
    <col min="6" max="6" width="12.28515625" style="225" bestFit="1" customWidth="1"/>
    <col min="7" max="7" width="18.42578125" style="225" bestFit="1" customWidth="1"/>
    <col min="8" max="8" width="10.5703125" style="225" bestFit="1" customWidth="1"/>
    <col min="9" max="9" width="9.5703125" style="225" bestFit="1" customWidth="1"/>
    <col min="10" max="10" width="7" style="225" bestFit="1" customWidth="1"/>
    <col min="11" max="11" width="27" style="225" bestFit="1" customWidth="1"/>
    <col min="12" max="12" width="10.5703125" style="225" bestFit="1" customWidth="1"/>
    <col min="13" max="13" width="9.5703125" style="225" bestFit="1" customWidth="1"/>
    <col min="14" max="15" width="8.5703125" style="225" bestFit="1" customWidth="1"/>
    <col min="16" max="16" width="43.140625" style="225" customWidth="1"/>
    <col min="17" max="17" width="9.28515625" style="225" bestFit="1" customWidth="1"/>
    <col min="18" max="16384" width="8.85546875" style="149"/>
  </cols>
  <sheetData>
    <row r="1" spans="1:17" s="211" customFormat="1" ht="29.25" customHeight="1">
      <c r="A1" s="248" t="s">
        <v>504</v>
      </c>
      <c r="B1" s="250" t="s">
        <v>507</v>
      </c>
      <c r="C1" s="251"/>
      <c r="D1" s="251"/>
      <c r="E1" s="251"/>
      <c r="F1" s="252"/>
      <c r="G1" s="253" t="s">
        <v>508</v>
      </c>
      <c r="H1" s="254"/>
      <c r="I1" s="255"/>
      <c r="J1" s="256" t="s">
        <v>509</v>
      </c>
      <c r="K1" s="256" t="s">
        <v>510</v>
      </c>
      <c r="L1" s="248" t="s">
        <v>511</v>
      </c>
      <c r="M1" s="210" t="s">
        <v>4</v>
      </c>
      <c r="N1" s="210" t="s">
        <v>5</v>
      </c>
      <c r="O1" s="210" t="s">
        <v>50</v>
      </c>
      <c r="P1" s="248" t="s">
        <v>512</v>
      </c>
      <c r="Q1" s="248" t="s">
        <v>513</v>
      </c>
    </row>
    <row r="2" spans="1:17" s="216" customFormat="1" ht="20.25" customHeight="1">
      <c r="A2" s="249"/>
      <c r="B2" s="212" t="s">
        <v>60</v>
      </c>
      <c r="C2" s="213" t="s">
        <v>514</v>
      </c>
      <c r="D2" s="212" t="s">
        <v>46</v>
      </c>
      <c r="E2" s="212" t="s">
        <v>515</v>
      </c>
      <c r="F2" s="212" t="s">
        <v>516</v>
      </c>
      <c r="G2" s="212" t="s">
        <v>517</v>
      </c>
      <c r="H2" s="212" t="s">
        <v>518</v>
      </c>
      <c r="I2" s="214" t="s">
        <v>519</v>
      </c>
      <c r="J2" s="257"/>
      <c r="K2" s="257"/>
      <c r="L2" s="249"/>
      <c r="M2" s="215" t="s">
        <v>519</v>
      </c>
      <c r="N2" s="215" t="s">
        <v>519</v>
      </c>
      <c r="O2" s="215" t="s">
        <v>519</v>
      </c>
      <c r="P2" s="249"/>
      <c r="Q2" s="249"/>
    </row>
    <row r="3" spans="1:17" s="218" customFormat="1" ht="14.25" customHeight="1">
      <c r="A3" s="217">
        <v>1</v>
      </c>
      <c r="B3" s="217">
        <v>2</v>
      </c>
      <c r="C3" s="217">
        <v>3</v>
      </c>
      <c r="D3" s="217">
        <v>4</v>
      </c>
      <c r="E3" s="217">
        <v>5</v>
      </c>
      <c r="F3" s="217">
        <v>6</v>
      </c>
      <c r="G3" s="217">
        <v>7</v>
      </c>
      <c r="H3" s="217">
        <v>8</v>
      </c>
      <c r="I3" s="217">
        <v>9</v>
      </c>
      <c r="J3" s="217">
        <v>12</v>
      </c>
      <c r="K3" s="217">
        <v>13</v>
      </c>
      <c r="L3" s="217">
        <v>25</v>
      </c>
      <c r="M3" s="217">
        <v>31</v>
      </c>
      <c r="N3" s="217">
        <v>27</v>
      </c>
      <c r="O3" s="217">
        <v>29</v>
      </c>
      <c r="P3" s="217">
        <v>42</v>
      </c>
      <c r="Q3" s="217">
        <v>43</v>
      </c>
    </row>
    <row r="4" spans="1:17" ht="15" customHeight="1">
      <c r="A4" s="219"/>
      <c r="B4" s="219"/>
      <c r="C4" s="219"/>
      <c r="D4" s="219"/>
      <c r="E4" s="219"/>
      <c r="F4" s="219"/>
      <c r="G4" s="219"/>
      <c r="H4" s="220"/>
      <c r="I4" s="221"/>
      <c r="J4" s="219"/>
      <c r="K4" s="219"/>
      <c r="L4" s="221"/>
      <c r="M4" s="221"/>
      <c r="N4" s="219"/>
      <c r="O4" s="219"/>
      <c r="P4" s="219"/>
      <c r="Q4" s="219"/>
    </row>
    <row r="5" spans="1:17" ht="15" customHeight="1">
      <c r="A5" s="219"/>
      <c r="B5" s="219"/>
      <c r="C5" s="219"/>
      <c r="D5" s="219"/>
      <c r="E5" s="219"/>
      <c r="F5" s="219"/>
      <c r="G5" s="219"/>
      <c r="H5" s="220"/>
      <c r="I5" s="221"/>
      <c r="J5" s="219"/>
      <c r="K5" s="219"/>
      <c r="L5" s="221"/>
      <c r="M5" s="219"/>
      <c r="N5" s="221"/>
      <c r="O5" s="221"/>
      <c r="P5" s="219"/>
      <c r="Q5" s="219"/>
    </row>
    <row r="6" spans="1:17" ht="15" customHeight="1">
      <c r="A6" s="219"/>
      <c r="B6" s="219"/>
      <c r="C6" s="219"/>
      <c r="D6" s="219"/>
      <c r="E6" s="219"/>
      <c r="F6" s="219"/>
      <c r="G6" s="219"/>
      <c r="H6" s="220"/>
      <c r="I6" s="221"/>
      <c r="J6" s="219"/>
      <c r="K6" s="219"/>
      <c r="L6" s="221"/>
      <c r="M6" s="219"/>
      <c r="N6" s="221"/>
      <c r="O6" s="221"/>
      <c r="P6" s="219"/>
      <c r="Q6" s="219"/>
    </row>
    <row r="7" spans="1:17" ht="15" customHeight="1">
      <c r="A7" s="219"/>
      <c r="B7" s="219"/>
      <c r="C7" s="219"/>
      <c r="D7" s="219"/>
      <c r="E7" s="219"/>
      <c r="F7" s="219"/>
      <c r="G7" s="219"/>
      <c r="H7" s="220"/>
      <c r="I7" s="221"/>
      <c r="J7" s="219"/>
      <c r="K7" s="219"/>
      <c r="L7" s="221"/>
      <c r="M7" s="219"/>
      <c r="N7" s="221"/>
      <c r="O7" s="221"/>
      <c r="P7" s="219"/>
      <c r="Q7" s="219"/>
    </row>
    <row r="8" spans="1:17" ht="15" customHeight="1">
      <c r="A8" s="219"/>
      <c r="B8" s="219"/>
      <c r="C8" s="219"/>
      <c r="D8" s="219"/>
      <c r="E8" s="219"/>
      <c r="F8" s="219"/>
      <c r="G8" s="219"/>
      <c r="H8" s="220"/>
      <c r="I8" s="221"/>
      <c r="J8" s="219"/>
      <c r="K8" s="219"/>
      <c r="L8" s="221"/>
      <c r="M8" s="219"/>
      <c r="N8" s="221"/>
      <c r="O8" s="221"/>
      <c r="P8" s="219"/>
      <c r="Q8" s="219"/>
    </row>
    <row r="9" spans="1:17" ht="15" customHeight="1">
      <c r="A9" s="219"/>
      <c r="B9" s="219"/>
      <c r="C9" s="219"/>
      <c r="D9" s="219"/>
      <c r="E9" s="219"/>
      <c r="F9" s="219"/>
      <c r="G9" s="219"/>
      <c r="H9" s="220"/>
      <c r="I9" s="221"/>
      <c r="J9" s="219"/>
      <c r="K9" s="219"/>
      <c r="L9" s="221"/>
      <c r="M9" s="219"/>
      <c r="N9" s="221"/>
      <c r="O9" s="221"/>
      <c r="P9" s="219"/>
      <c r="Q9" s="219"/>
    </row>
    <row r="10" spans="1:17" ht="15" customHeight="1">
      <c r="A10" s="219"/>
      <c r="B10" s="219"/>
      <c r="C10" s="219"/>
      <c r="D10" s="219"/>
      <c r="E10" s="219"/>
      <c r="F10" s="219"/>
      <c r="G10" s="219"/>
      <c r="H10" s="220"/>
      <c r="I10" s="221"/>
      <c r="J10" s="219"/>
      <c r="K10" s="219"/>
      <c r="L10" s="221"/>
      <c r="M10" s="219"/>
      <c r="N10" s="221"/>
      <c r="O10" s="221"/>
      <c r="P10" s="219"/>
      <c r="Q10" s="219"/>
    </row>
    <row r="11" spans="1:17" ht="15" customHeight="1">
      <c r="A11" s="219"/>
      <c r="B11" s="219"/>
      <c r="C11" s="219"/>
      <c r="D11" s="219"/>
      <c r="E11" s="219"/>
      <c r="F11" s="219"/>
      <c r="G11" s="219"/>
      <c r="H11" s="220"/>
      <c r="I11" s="221"/>
      <c r="J11" s="219"/>
      <c r="K11" s="219"/>
      <c r="L11" s="221"/>
      <c r="M11" s="221"/>
      <c r="N11" s="219"/>
      <c r="O11" s="219"/>
      <c r="P11" s="219"/>
      <c r="Q11" s="219"/>
    </row>
    <row r="12" spans="1:17" ht="15" customHeight="1">
      <c r="A12" s="219"/>
      <c r="B12" s="219"/>
      <c r="C12" s="219"/>
      <c r="D12" s="219"/>
      <c r="E12" s="219"/>
      <c r="F12" s="219"/>
      <c r="G12" s="219"/>
      <c r="H12" s="220"/>
      <c r="I12" s="221"/>
      <c r="J12" s="219"/>
      <c r="K12" s="219"/>
      <c r="L12" s="221"/>
      <c r="M12" s="219"/>
      <c r="N12" s="221"/>
      <c r="O12" s="221"/>
      <c r="P12" s="219"/>
      <c r="Q12" s="219"/>
    </row>
    <row r="13" spans="1:17" ht="15" customHeight="1">
      <c r="A13" s="219"/>
      <c r="B13" s="219"/>
      <c r="C13" s="219"/>
      <c r="D13" s="219"/>
      <c r="E13" s="219"/>
      <c r="F13" s="219"/>
      <c r="G13" s="219"/>
      <c r="H13" s="220"/>
      <c r="I13" s="221"/>
      <c r="J13" s="219"/>
      <c r="K13" s="219"/>
      <c r="L13" s="221"/>
      <c r="M13" s="219"/>
      <c r="N13" s="221"/>
      <c r="O13" s="221"/>
      <c r="P13" s="219"/>
      <c r="Q13" s="219"/>
    </row>
    <row r="14" spans="1:17" ht="15" customHeight="1">
      <c r="A14" s="219"/>
      <c r="B14" s="219"/>
      <c r="C14" s="219"/>
      <c r="D14" s="219"/>
      <c r="E14" s="219"/>
      <c r="F14" s="219"/>
      <c r="G14" s="219"/>
      <c r="H14" s="220"/>
      <c r="I14" s="221"/>
      <c r="J14" s="219"/>
      <c r="K14" s="219"/>
      <c r="L14" s="221"/>
      <c r="M14" s="221"/>
      <c r="N14" s="219"/>
      <c r="O14" s="219"/>
      <c r="P14" s="219"/>
      <c r="Q14" s="219"/>
    </row>
    <row r="15" spans="1:17" ht="15" customHeight="1">
      <c r="A15" s="219"/>
      <c r="B15" s="219"/>
      <c r="C15" s="219"/>
      <c r="D15" s="219"/>
      <c r="E15" s="219"/>
      <c r="F15" s="219"/>
      <c r="G15" s="219"/>
      <c r="H15" s="220"/>
      <c r="I15" s="221"/>
      <c r="J15" s="219"/>
      <c r="K15" s="219"/>
      <c r="L15" s="221"/>
      <c r="M15" s="219"/>
      <c r="N15" s="221"/>
      <c r="O15" s="221"/>
      <c r="P15" s="219"/>
      <c r="Q15" s="219"/>
    </row>
    <row r="16" spans="1:17" ht="15" customHeight="1">
      <c r="A16" s="219"/>
      <c r="B16" s="219"/>
      <c r="C16" s="219"/>
      <c r="D16" s="219"/>
      <c r="E16" s="219"/>
      <c r="F16" s="219"/>
      <c r="G16" s="219"/>
      <c r="H16" s="220"/>
      <c r="I16" s="221"/>
      <c r="J16" s="219"/>
      <c r="K16" s="219"/>
      <c r="L16" s="221"/>
      <c r="M16" s="219"/>
      <c r="N16" s="221"/>
      <c r="O16" s="221"/>
      <c r="P16" s="219"/>
      <c r="Q16" s="219"/>
    </row>
    <row r="17" spans="1:18" ht="15" customHeight="1">
      <c r="A17" s="219"/>
      <c r="B17" s="219"/>
      <c r="C17" s="219"/>
      <c r="D17" s="219"/>
      <c r="E17" s="219"/>
      <c r="F17" s="219"/>
      <c r="G17" s="219"/>
      <c r="H17" s="220"/>
      <c r="I17" s="221"/>
      <c r="J17" s="219"/>
      <c r="K17" s="219"/>
      <c r="L17" s="221"/>
      <c r="M17" s="219"/>
      <c r="N17" s="221"/>
      <c r="O17" s="221"/>
      <c r="P17" s="219"/>
      <c r="Q17" s="219"/>
    </row>
    <row r="18" spans="1:18" ht="15" customHeight="1">
      <c r="A18" s="219"/>
      <c r="B18" s="219"/>
      <c r="C18" s="219"/>
      <c r="D18" s="219"/>
      <c r="E18" s="219"/>
      <c r="F18" s="219"/>
      <c r="G18" s="219"/>
      <c r="H18" s="220"/>
      <c r="I18" s="221"/>
      <c r="J18" s="219"/>
      <c r="K18" s="219"/>
      <c r="L18" s="221"/>
      <c r="M18" s="219"/>
      <c r="N18" s="221"/>
      <c r="O18" s="221"/>
      <c r="P18" s="219"/>
      <c r="Q18" s="219"/>
    </row>
    <row r="19" spans="1:18" ht="15" customHeight="1">
      <c r="A19" s="219"/>
      <c r="B19" s="219"/>
      <c r="C19" s="219"/>
      <c r="D19" s="219"/>
      <c r="E19" s="219"/>
      <c r="F19" s="219"/>
      <c r="G19" s="219"/>
      <c r="H19" s="220"/>
      <c r="I19" s="221"/>
      <c r="J19" s="219"/>
      <c r="K19" s="219"/>
      <c r="L19" s="221"/>
      <c r="M19" s="219"/>
      <c r="N19" s="221"/>
      <c r="O19" s="221"/>
      <c r="P19" s="219"/>
      <c r="Q19" s="219"/>
    </row>
    <row r="20" spans="1:18" ht="15" customHeight="1">
      <c r="A20" s="219"/>
      <c r="B20" s="219"/>
      <c r="C20" s="219"/>
      <c r="D20" s="219"/>
      <c r="E20" s="219"/>
      <c r="F20" s="219"/>
      <c r="G20" s="219"/>
      <c r="H20" s="220"/>
      <c r="I20" s="221"/>
      <c r="J20" s="219"/>
      <c r="K20" s="219"/>
      <c r="L20" s="221"/>
      <c r="M20" s="219"/>
      <c r="N20" s="221"/>
      <c r="O20" s="221"/>
      <c r="P20" s="219"/>
      <c r="Q20" s="219"/>
    </row>
    <row r="21" spans="1:18" ht="15" customHeight="1">
      <c r="A21" s="219"/>
      <c r="B21" s="219"/>
      <c r="C21" s="219"/>
      <c r="D21" s="219"/>
      <c r="E21" s="219"/>
      <c r="F21" s="219"/>
      <c r="G21" s="219"/>
      <c r="H21" s="220"/>
      <c r="I21" s="221"/>
      <c r="J21" s="219"/>
      <c r="K21" s="219"/>
      <c r="L21" s="221"/>
      <c r="M21" s="219"/>
      <c r="N21" s="221"/>
      <c r="O21" s="221"/>
      <c r="P21" s="219"/>
      <c r="Q21" s="219"/>
    </row>
    <row r="22" spans="1:18" ht="15" customHeight="1">
      <c r="A22" s="219"/>
      <c r="B22" s="219"/>
      <c r="C22" s="219"/>
      <c r="D22" s="219"/>
      <c r="E22" s="219"/>
      <c r="F22" s="219"/>
      <c r="G22" s="219"/>
      <c r="H22" s="220"/>
      <c r="I22" s="221"/>
      <c r="J22" s="219"/>
      <c r="K22" s="219"/>
      <c r="L22" s="221"/>
      <c r="M22" s="219"/>
      <c r="N22" s="221"/>
      <c r="O22" s="221"/>
      <c r="P22" s="219"/>
      <c r="Q22" s="219"/>
    </row>
    <row r="23" spans="1:18" ht="15" customHeight="1">
      <c r="A23" s="219"/>
      <c r="B23" s="219"/>
      <c r="C23" s="219"/>
      <c r="D23" s="219"/>
      <c r="E23" s="219"/>
      <c r="F23" s="219"/>
      <c r="G23" s="219"/>
      <c r="H23" s="220"/>
      <c r="I23" s="221"/>
      <c r="J23" s="219"/>
      <c r="K23" s="219"/>
      <c r="L23" s="221"/>
      <c r="M23" s="219"/>
      <c r="N23" s="221"/>
      <c r="O23" s="221"/>
      <c r="P23" s="219"/>
      <c r="Q23" s="219"/>
    </row>
    <row r="24" spans="1:18" ht="15" customHeight="1">
      <c r="A24" s="219"/>
      <c r="B24" s="219"/>
      <c r="C24" s="219"/>
      <c r="D24" s="219"/>
      <c r="E24" s="219"/>
      <c r="F24" s="219"/>
      <c r="G24" s="219"/>
      <c r="H24" s="220"/>
      <c r="I24" s="221"/>
      <c r="J24" s="219"/>
      <c r="K24" s="219"/>
      <c r="L24" s="221"/>
      <c r="M24" s="221"/>
      <c r="N24" s="219"/>
      <c r="O24" s="219"/>
      <c r="P24" s="219"/>
      <c r="Q24" s="219"/>
    </row>
    <row r="25" spans="1:18" ht="15" customHeight="1">
      <c r="A25" s="222"/>
      <c r="B25" s="222"/>
      <c r="C25" s="222"/>
      <c r="D25" s="222"/>
      <c r="E25" s="222"/>
      <c r="F25" s="222"/>
      <c r="G25" s="222"/>
      <c r="H25" s="223"/>
      <c r="I25" s="224"/>
      <c r="J25" s="222"/>
      <c r="K25" s="222"/>
      <c r="L25" s="224"/>
      <c r="M25" s="222"/>
      <c r="N25" s="224"/>
      <c r="O25" s="224"/>
      <c r="P25" s="222"/>
      <c r="Q25" s="222"/>
    </row>
    <row r="26" spans="1:18" ht="15" customHeight="1">
      <c r="A26" s="222"/>
      <c r="B26" s="222"/>
      <c r="C26" s="222"/>
      <c r="D26" s="222"/>
      <c r="E26" s="222"/>
      <c r="F26" s="222"/>
      <c r="G26" s="222"/>
      <c r="H26" s="223"/>
      <c r="I26" s="224"/>
      <c r="J26" s="222"/>
      <c r="K26" s="222"/>
      <c r="L26" s="224"/>
      <c r="M26" s="222"/>
      <c r="N26" s="224"/>
      <c r="O26" s="224"/>
      <c r="P26" s="222"/>
      <c r="Q26" s="222"/>
    </row>
    <row r="28" spans="1:18" ht="15" customHeight="1">
      <c r="A28" s="226"/>
      <c r="B28" s="226"/>
      <c r="C28" s="226"/>
      <c r="D28" s="226"/>
      <c r="E28" s="226"/>
      <c r="F28" s="226"/>
      <c r="G28" s="226"/>
      <c r="H28" s="227"/>
      <c r="I28" s="228"/>
      <c r="J28" s="226"/>
      <c r="K28" s="226"/>
      <c r="L28" s="228"/>
      <c r="M28" s="228"/>
      <c r="N28" s="226"/>
      <c r="O28" s="226"/>
      <c r="P28" s="226"/>
      <c r="Q28" s="226"/>
      <c r="R28" s="158"/>
    </row>
    <row r="29" spans="1:18" ht="15" customHeight="1">
      <c r="A29" s="226"/>
      <c r="B29" s="226"/>
      <c r="C29" s="226"/>
      <c r="D29" s="226"/>
      <c r="E29" s="226"/>
      <c r="F29" s="226"/>
      <c r="G29" s="226"/>
      <c r="H29" s="227"/>
      <c r="I29" s="228"/>
      <c r="J29" s="226"/>
      <c r="K29" s="226"/>
      <c r="L29" s="228"/>
      <c r="M29" s="228"/>
      <c r="N29" s="226"/>
      <c r="O29" s="226"/>
      <c r="P29" s="226"/>
      <c r="Q29" s="226"/>
      <c r="R29" s="158"/>
    </row>
    <row r="30" spans="1:18" ht="15" customHeight="1">
      <c r="A30" s="226"/>
      <c r="B30" s="226"/>
      <c r="C30" s="226"/>
      <c r="D30" s="226"/>
      <c r="E30" s="226"/>
      <c r="F30" s="226"/>
      <c r="G30" s="226"/>
      <c r="H30" s="227"/>
      <c r="I30" s="228"/>
      <c r="J30" s="226"/>
      <c r="K30" s="226"/>
      <c r="L30" s="228"/>
      <c r="M30" s="228"/>
      <c r="N30" s="226"/>
      <c r="O30" s="226"/>
      <c r="P30" s="226"/>
      <c r="Q30" s="226"/>
      <c r="R30" s="158"/>
    </row>
    <row r="32" spans="1:18" ht="15" customHeight="1">
      <c r="A32" s="229"/>
      <c r="B32" s="229"/>
      <c r="C32" s="229"/>
      <c r="D32" s="229"/>
      <c r="E32" s="229"/>
      <c r="F32" s="229"/>
      <c r="G32" s="229"/>
      <c r="H32" s="230"/>
      <c r="I32" s="231"/>
      <c r="J32" s="229"/>
      <c r="K32" s="229"/>
      <c r="L32" s="231"/>
      <c r="M32" s="229"/>
      <c r="N32" s="231"/>
      <c r="O32" s="231"/>
      <c r="P32" s="229"/>
      <c r="Q32" s="229"/>
      <c r="R32" s="158"/>
    </row>
    <row r="33" spans="1:17" s="158" customFormat="1">
      <c r="A33" s="232"/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</row>
    <row r="34" spans="1:17">
      <c r="K34" s="233" t="s">
        <v>352</v>
      </c>
      <c r="L34" s="234">
        <f>SUM(L4:L32)</f>
        <v>0</v>
      </c>
      <c r="M34" s="234">
        <f t="shared" ref="M34:O34" si="0">SUM(M4:M32)</f>
        <v>0</v>
      </c>
      <c r="N34" s="234">
        <f t="shared" si="0"/>
        <v>0</v>
      </c>
      <c r="O34" s="234">
        <f t="shared" si="0"/>
        <v>0</v>
      </c>
    </row>
    <row r="36" spans="1:17">
      <c r="K36" s="233" t="s">
        <v>353</v>
      </c>
      <c r="L36" s="234">
        <f>SUM(L4:L24)</f>
        <v>0</v>
      </c>
      <c r="M36" s="234">
        <f>SUM(M4:M24)</f>
        <v>0</v>
      </c>
      <c r="N36" s="234">
        <f>SUM(N4:N24)</f>
        <v>0</v>
      </c>
      <c r="O36" s="234">
        <f t="shared" ref="O36" si="1">SUM(O4:O24)</f>
        <v>0</v>
      </c>
    </row>
    <row r="37" spans="1:17">
      <c r="K37" s="233" t="s">
        <v>520</v>
      </c>
      <c r="L37" s="234">
        <f>SUM(L25:L26)</f>
        <v>0</v>
      </c>
      <c r="M37" s="234">
        <f t="shared" ref="M37:O37" si="2">SUM(M25:M26)</f>
        <v>0</v>
      </c>
      <c r="N37" s="234">
        <f t="shared" si="2"/>
        <v>0</v>
      </c>
      <c r="O37" s="234">
        <f t="shared" si="2"/>
        <v>0</v>
      </c>
    </row>
    <row r="38" spans="1:17">
      <c r="K38" s="233" t="s">
        <v>521</v>
      </c>
      <c r="L38" s="234">
        <f>SUM(L28:L30)</f>
        <v>0</v>
      </c>
      <c r="M38" s="234">
        <f>SUM(M28:M30)</f>
        <v>0</v>
      </c>
      <c r="N38" s="234">
        <f t="shared" ref="N38:O38" si="3">SUM(N28:N30)</f>
        <v>0</v>
      </c>
      <c r="O38" s="234">
        <f t="shared" si="3"/>
        <v>0</v>
      </c>
    </row>
    <row r="39" spans="1:17">
      <c r="K39" s="233" t="s">
        <v>522</v>
      </c>
      <c r="L39" s="234">
        <f>L32</f>
        <v>0</v>
      </c>
      <c r="M39" s="234">
        <f t="shared" ref="M39" si="4">M32</f>
        <v>0</v>
      </c>
      <c r="N39" s="234">
        <f>N32</f>
        <v>0</v>
      </c>
      <c r="O39" s="234">
        <f>O32</f>
        <v>0</v>
      </c>
    </row>
    <row r="40" spans="1:17">
      <c r="K40" s="233" t="s">
        <v>354</v>
      </c>
      <c r="L40" s="234">
        <f>L34-SUM(L36:L39)</f>
        <v>0</v>
      </c>
      <c r="M40" s="234">
        <f t="shared" ref="M40:O40" si="5">M34-SUM(M36:M39)</f>
        <v>0</v>
      </c>
      <c r="N40" s="234">
        <f t="shared" si="5"/>
        <v>0</v>
      </c>
      <c r="O40" s="234">
        <f t="shared" si="5"/>
        <v>0</v>
      </c>
    </row>
    <row r="42" spans="1:17">
      <c r="K42" s="235" t="s">
        <v>523</v>
      </c>
    </row>
    <row r="44" spans="1:17">
      <c r="K44" s="236" t="s">
        <v>353</v>
      </c>
      <c r="L44" s="237">
        <f>L36</f>
        <v>0</v>
      </c>
      <c r="M44" s="237">
        <f t="shared" ref="M44:O45" si="6">M36</f>
        <v>0</v>
      </c>
      <c r="N44" s="237">
        <f t="shared" si="6"/>
        <v>0</v>
      </c>
      <c r="O44" s="237">
        <f t="shared" si="6"/>
        <v>0</v>
      </c>
    </row>
    <row r="45" spans="1:17">
      <c r="K45" s="236" t="s">
        <v>524</v>
      </c>
      <c r="L45" s="237">
        <f>L37</f>
        <v>0</v>
      </c>
      <c r="M45" s="237">
        <f t="shared" si="6"/>
        <v>0</v>
      </c>
      <c r="N45" s="237">
        <f t="shared" si="6"/>
        <v>0</v>
      </c>
      <c r="O45" s="237">
        <f t="shared" si="6"/>
        <v>0</v>
      </c>
    </row>
    <row r="46" spans="1:17">
      <c r="K46" s="236" t="s">
        <v>525</v>
      </c>
      <c r="L46" s="237">
        <f>[2]B2B!I42</f>
        <v>182800</v>
      </c>
      <c r="M46" s="237">
        <f>[2]B2B!J42</f>
        <v>0</v>
      </c>
      <c r="N46" s="237">
        <f>[2]B2B!K42</f>
        <v>16452</v>
      </c>
      <c r="O46" s="237">
        <f>[2]B2B!L42</f>
        <v>16452</v>
      </c>
    </row>
    <row r="47" spans="1:17">
      <c r="K47" s="236" t="s">
        <v>521</v>
      </c>
      <c r="L47" s="237">
        <f>SUM(L38)</f>
        <v>0</v>
      </c>
      <c r="M47" s="237">
        <f t="shared" ref="M47:O47" si="7">SUM(M38)</f>
        <v>0</v>
      </c>
      <c r="N47" s="237">
        <f t="shared" si="7"/>
        <v>0</v>
      </c>
      <c r="O47" s="237">
        <f t="shared" si="7"/>
        <v>0</v>
      </c>
    </row>
    <row r="48" spans="1:17">
      <c r="K48" s="235" t="s">
        <v>526</v>
      </c>
      <c r="L48" s="238">
        <f>SUM(L44:L47)</f>
        <v>182800</v>
      </c>
      <c r="M48" s="238">
        <f t="shared" ref="M48:O48" si="8">SUM(M44:M47)</f>
        <v>0</v>
      </c>
      <c r="N48" s="238">
        <f t="shared" si="8"/>
        <v>16452</v>
      </c>
      <c r="O48" s="238">
        <f t="shared" si="8"/>
        <v>16452</v>
      </c>
    </row>
  </sheetData>
  <mergeCells count="8">
    <mergeCell ref="L1:L2"/>
    <mergeCell ref="P1:P2"/>
    <mergeCell ref="Q1:Q2"/>
    <mergeCell ref="A1:A2"/>
    <mergeCell ref="B1:F1"/>
    <mergeCell ref="G1:I1"/>
    <mergeCell ref="J1:J2"/>
    <mergeCell ref="K1:K2"/>
  </mergeCells>
  <pageMargins left="0.7" right="0.7" top="0.75" bottom="0.75" header="0.3" footer="0.3"/>
  <ignoredErrors>
    <ignoredError sqref="L37:O37 L40:O40 L39:M39 L38 N38:O38 L36 O3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tabSelected="1" workbookViewId="0">
      <selection activeCell="F23" sqref="F23"/>
    </sheetView>
  </sheetViews>
  <sheetFormatPr defaultRowHeight="15"/>
  <cols>
    <col min="1" max="1" width="10" bestFit="1" customWidth="1"/>
    <col min="2" max="2" width="47.85546875" customWidth="1"/>
    <col min="3" max="3" width="10" style="108" bestFit="1" customWidth="1"/>
    <col min="4" max="4" width="14.28515625" customWidth="1"/>
    <col min="5" max="5" width="15.28515625" bestFit="1" customWidth="1"/>
    <col min="6" max="6" width="14.42578125" bestFit="1" customWidth="1"/>
    <col min="7" max="7" width="13.42578125" bestFit="1" customWidth="1"/>
    <col min="8" max="8" width="12.85546875" bestFit="1" customWidth="1"/>
    <col min="9" max="10" width="13.28515625" bestFit="1" customWidth="1"/>
    <col min="11" max="11" width="18.7109375" bestFit="1" customWidth="1"/>
    <col min="12" max="12" width="10.5703125" bestFit="1" customWidth="1"/>
    <col min="13" max="13" width="13.28515625" bestFit="1" customWidth="1"/>
    <col min="14" max="15" width="12.140625" bestFit="1" customWidth="1"/>
    <col min="16" max="16" width="12.5703125" bestFit="1" customWidth="1"/>
    <col min="17" max="17" width="14.42578125" bestFit="1" customWidth="1"/>
    <col min="18" max="18" width="15.28515625" bestFit="1" customWidth="1"/>
    <col min="19" max="20" width="12.28515625" bestFit="1" customWidth="1"/>
    <col min="25" max="25" width="14" bestFit="1" customWidth="1"/>
    <col min="26" max="26" width="9.5703125" bestFit="1" customWidth="1"/>
  </cols>
  <sheetData>
    <row r="1" spans="1:25" ht="18.75">
      <c r="A1" s="1">
        <v>45901</v>
      </c>
      <c r="B1" s="2" t="s">
        <v>0</v>
      </c>
      <c r="C1" s="2"/>
      <c r="D1" s="3" t="s">
        <v>1</v>
      </c>
      <c r="E1" s="4"/>
      <c r="F1" s="5"/>
      <c r="G1" s="6"/>
      <c r="H1" s="5"/>
      <c r="I1" s="7"/>
      <c r="J1" t="s">
        <v>152</v>
      </c>
    </row>
    <row r="2" spans="1:25">
      <c r="A2" s="8"/>
      <c r="E2" s="9"/>
    </row>
    <row r="3" spans="1:25" ht="30">
      <c r="A3" s="10"/>
      <c r="B3" s="10" t="s">
        <v>2</v>
      </c>
      <c r="C3" s="283" t="s">
        <v>131</v>
      </c>
      <c r="D3" s="283" t="s">
        <v>3</v>
      </c>
      <c r="E3" s="284" t="s">
        <v>120</v>
      </c>
      <c r="F3" s="283" t="s">
        <v>4</v>
      </c>
      <c r="G3" s="283" t="s">
        <v>5</v>
      </c>
      <c r="H3" s="283" t="s">
        <v>50</v>
      </c>
      <c r="I3" s="283" t="s">
        <v>7</v>
      </c>
      <c r="K3" s="10" t="s">
        <v>3</v>
      </c>
      <c r="L3" s="11"/>
      <c r="M3" s="10" t="s">
        <v>4</v>
      </c>
      <c r="N3" s="10" t="s">
        <v>5</v>
      </c>
      <c r="O3" s="10" t="s">
        <v>6</v>
      </c>
      <c r="P3" s="10" t="s">
        <v>7</v>
      </c>
    </row>
    <row r="4" spans="1:25">
      <c r="A4" s="8"/>
      <c r="D4" s="12"/>
      <c r="E4" s="13"/>
      <c r="F4" s="12"/>
      <c r="G4" s="12"/>
      <c r="H4" s="12"/>
      <c r="I4" s="12"/>
    </row>
    <row r="5" spans="1:25">
      <c r="A5" s="10">
        <v>3.1</v>
      </c>
      <c r="B5" s="14" t="s">
        <v>8</v>
      </c>
      <c r="C5" s="14"/>
      <c r="D5" s="12"/>
      <c r="E5" s="13"/>
      <c r="F5" s="12"/>
      <c r="G5" s="12"/>
      <c r="H5" s="12"/>
      <c r="I5" s="12"/>
    </row>
    <row r="6" spans="1:25">
      <c r="A6" s="8" t="s">
        <v>9</v>
      </c>
      <c r="B6" t="s">
        <v>10</v>
      </c>
      <c r="C6" s="108">
        <f>b2b!C3</f>
        <v>87</v>
      </c>
      <c r="D6" s="15">
        <f>b2b!K3</f>
        <v>10213571.649999999</v>
      </c>
      <c r="E6" s="15"/>
      <c r="F6" s="15">
        <f>b2b!M3</f>
        <v>750521.6298</v>
      </c>
      <c r="G6" s="15">
        <f>b2b!N3</f>
        <v>543960.63360000006</v>
      </c>
      <c r="H6" s="15">
        <f>b2b!O3</f>
        <v>543960.63360000006</v>
      </c>
      <c r="I6" s="15">
        <f>b2b!P3</f>
        <v>0</v>
      </c>
      <c r="J6" s="96"/>
      <c r="K6">
        <f>EIP!M1</f>
        <v>10213571.65</v>
      </c>
      <c r="M6" s="108">
        <f>EIP!N1</f>
        <v>750521.63000000012</v>
      </c>
      <c r="N6" s="108">
        <f>EIP!O1</f>
        <v>543960.63</v>
      </c>
      <c r="O6" s="108">
        <f>EIP!P1</f>
        <v>543960.63</v>
      </c>
      <c r="P6" s="104"/>
      <c r="Q6" s="96">
        <f>D6-K6</f>
        <v>0</v>
      </c>
      <c r="R6" s="43">
        <f>F6-M6</f>
        <v>-2.0000012591481209E-4</v>
      </c>
      <c r="S6" s="43">
        <f t="shared" ref="S6:T6" si="0">G6-N6</f>
        <v>3.6000000545755029E-3</v>
      </c>
      <c r="T6" s="43">
        <f t="shared" si="0"/>
        <v>3.6000000545755029E-3</v>
      </c>
      <c r="V6" t="s">
        <v>165</v>
      </c>
    </row>
    <row r="7" spans="1:25" s="171" customFormat="1">
      <c r="A7" s="8"/>
      <c r="B7" s="171" t="s">
        <v>373</v>
      </c>
      <c r="C7" s="171">
        <v>1</v>
      </c>
      <c r="D7" s="15"/>
      <c r="E7" s="15"/>
      <c r="F7" s="15"/>
      <c r="G7" s="15"/>
      <c r="H7" s="15"/>
      <c r="I7" s="15"/>
      <c r="J7" s="96"/>
      <c r="M7" s="171">
        <f>EIP!O92</f>
        <v>0</v>
      </c>
      <c r="N7" s="171">
        <f>EIP!P92</f>
        <v>0</v>
      </c>
      <c r="O7" s="171">
        <f>EIP!Q92</f>
        <v>0</v>
      </c>
      <c r="P7" s="104"/>
      <c r="Q7" s="96">
        <f>D7-K7</f>
        <v>0</v>
      </c>
      <c r="R7" s="43">
        <f>F7-M7</f>
        <v>0</v>
      </c>
      <c r="S7" s="43">
        <f t="shared" ref="S7:S9" si="1">G7-N7</f>
        <v>0</v>
      </c>
      <c r="T7" s="43">
        <f t="shared" ref="T7:T9" si="2">H7-O7</f>
        <v>0</v>
      </c>
    </row>
    <row r="8" spans="1:25">
      <c r="A8" s="8"/>
      <c r="B8" s="17" t="s">
        <v>11</v>
      </c>
      <c r="C8" s="17">
        <f>CN!D6</f>
        <v>68</v>
      </c>
      <c r="D8" s="15">
        <f>-CN!L6</f>
        <v>-5287178.83</v>
      </c>
      <c r="E8" s="15"/>
      <c r="F8" s="15">
        <f>-CN!N6</f>
        <v>-835592.18940000003</v>
      </c>
      <c r="G8" s="15">
        <f>-CN!O6</f>
        <v>-49050</v>
      </c>
      <c r="H8" s="15">
        <f>-CN!P6</f>
        <v>-49050</v>
      </c>
      <c r="I8" s="15">
        <f>-CN!Q6</f>
        <v>0</v>
      </c>
      <c r="J8" s="96"/>
      <c r="K8">
        <f>-EIP!M94</f>
        <v>-5768617.7800000003</v>
      </c>
      <c r="M8" s="108">
        <f>-EIP!N94</f>
        <v>-922251.24</v>
      </c>
      <c r="N8" s="108">
        <f>-EIP!O94</f>
        <v>-49050</v>
      </c>
      <c r="O8" s="108">
        <f>-EIP!P94</f>
        <v>-49050</v>
      </c>
      <c r="Q8" s="96">
        <f>D8-K8</f>
        <v>481438.95000000019</v>
      </c>
      <c r="R8" s="43">
        <f>F8-M8</f>
        <v>86659.050599999959</v>
      </c>
      <c r="S8" s="43">
        <f t="shared" si="1"/>
        <v>0</v>
      </c>
      <c r="T8" s="43">
        <f t="shared" si="2"/>
        <v>0</v>
      </c>
      <c r="V8" t="s">
        <v>1705</v>
      </c>
      <c r="Y8" s="43">
        <f>D8-Q8</f>
        <v>-5768617.7800000003</v>
      </c>
    </row>
    <row r="9" spans="1:25" s="171" customFormat="1">
      <c r="A9" s="8"/>
      <c r="B9" s="17" t="s">
        <v>1730</v>
      </c>
      <c r="C9" s="17"/>
      <c r="D9" s="15">
        <f>-CN!L76</f>
        <v>-11510</v>
      </c>
      <c r="E9" s="15"/>
      <c r="F9" s="15">
        <f>-CN!N76</f>
        <v>-2071.7999999999997</v>
      </c>
      <c r="G9" s="15">
        <v>0</v>
      </c>
      <c r="H9" s="15">
        <v>0</v>
      </c>
      <c r="I9" s="15"/>
      <c r="J9" s="96"/>
      <c r="K9" s="171">
        <v>0</v>
      </c>
      <c r="L9" s="171">
        <v>0</v>
      </c>
      <c r="M9" s="171">
        <v>0</v>
      </c>
      <c r="N9" s="171">
        <v>0</v>
      </c>
      <c r="O9" s="171">
        <v>0</v>
      </c>
      <c r="Q9" s="96">
        <f t="shared" ref="Q9" si="3">D9-K9</f>
        <v>-11510</v>
      </c>
      <c r="R9" s="43">
        <f>F9-M9</f>
        <v>-2071.7999999999997</v>
      </c>
      <c r="S9" s="43">
        <f t="shared" si="1"/>
        <v>0</v>
      </c>
      <c r="T9" s="43">
        <f t="shared" si="2"/>
        <v>0</v>
      </c>
      <c r="V9" s="171" t="s">
        <v>1731</v>
      </c>
    </row>
    <row r="10" spans="1:25" s="171" customFormat="1">
      <c r="A10" s="8"/>
      <c r="B10" s="17"/>
      <c r="C10" s="17"/>
      <c r="D10" s="15"/>
      <c r="E10" s="15"/>
      <c r="F10" s="15"/>
      <c r="G10" s="15"/>
      <c r="H10" s="15"/>
      <c r="I10" s="15"/>
      <c r="J10" s="96"/>
      <c r="Q10" s="96"/>
      <c r="R10" s="43"/>
      <c r="S10" s="43"/>
      <c r="T10" s="43"/>
    </row>
    <row r="11" spans="1:25" s="171" customFormat="1">
      <c r="A11" s="8"/>
      <c r="B11" s="17" t="s">
        <v>156</v>
      </c>
      <c r="C11" s="17"/>
      <c r="D11" s="115"/>
      <c r="E11" s="115">
        <v>0</v>
      </c>
      <c r="F11" s="115"/>
      <c r="G11" s="15"/>
      <c r="H11" s="15"/>
      <c r="I11" s="15"/>
      <c r="J11" s="96"/>
      <c r="Q11" s="96"/>
      <c r="R11" s="43"/>
      <c r="S11" s="43"/>
      <c r="T11" s="43"/>
    </row>
    <row r="12" spans="1:25">
      <c r="A12" s="8"/>
      <c r="B12" s="19" t="s">
        <v>12</v>
      </c>
      <c r="C12" s="19"/>
      <c r="D12" s="15"/>
      <c r="E12" s="18"/>
      <c r="F12" s="15"/>
      <c r="G12" s="15"/>
      <c r="H12" s="15"/>
      <c r="I12" s="16"/>
    </row>
    <row r="13" spans="1:25">
      <c r="A13" s="8"/>
      <c r="B13" s="17" t="s">
        <v>13</v>
      </c>
      <c r="C13" s="17">
        <f>COUNTA(Adv!D4:D17)</f>
        <v>14</v>
      </c>
      <c r="D13" s="15">
        <f>Adv!F2</f>
        <v>4285051.2711864403</v>
      </c>
      <c r="E13" s="20"/>
      <c r="F13" s="15">
        <f>Adv!H2</f>
        <v>771309.22881355905</v>
      </c>
      <c r="G13" s="15">
        <f>Adv!I2</f>
        <v>0</v>
      </c>
      <c r="H13" s="15">
        <f>Adv!J2</f>
        <v>0</v>
      </c>
      <c r="I13" s="16"/>
      <c r="J13" s="96"/>
    </row>
    <row r="14" spans="1:25">
      <c r="A14" s="8"/>
      <c r="B14" s="17" t="s">
        <v>14</v>
      </c>
      <c r="C14" s="17">
        <f>COUNTA(ADAJ!#REF!)</f>
        <v>1</v>
      </c>
      <c r="D14" s="21">
        <f>-ADAJ!F2</f>
        <v>-1079349.8741054614</v>
      </c>
      <c r="E14" s="22"/>
      <c r="F14" s="21">
        <f>-ADAJ!H2</f>
        <v>-107945.0706779661</v>
      </c>
      <c r="G14" s="21">
        <f>-ADAJ!I2</f>
        <v>-9909.1525423728781</v>
      </c>
      <c r="H14" s="21">
        <f>-ADAJ!J2</f>
        <v>-9909.1525423728781</v>
      </c>
      <c r="I14" s="21">
        <f>ADAJ!K2</f>
        <v>0</v>
      </c>
      <c r="J14" s="96"/>
    </row>
    <row r="15" spans="1:25">
      <c r="A15" s="23"/>
      <c r="B15" s="17"/>
      <c r="C15" s="17"/>
      <c r="D15" s="24">
        <f>SUM(D6:D14)</f>
        <v>8120584.2170809768</v>
      </c>
      <c r="E15" s="24">
        <f t="shared" ref="E15:I15" si="4">SUM(E6:E14)</f>
        <v>0</v>
      </c>
      <c r="F15" s="25">
        <f>SUM(F6:F14)</f>
        <v>576221.79853559285</v>
      </c>
      <c r="G15" s="25">
        <f t="shared" si="4"/>
        <v>485001.48105762718</v>
      </c>
      <c r="H15" s="25">
        <f t="shared" si="4"/>
        <v>485001.48105762718</v>
      </c>
      <c r="I15" s="24">
        <f t="shared" si="4"/>
        <v>0</v>
      </c>
      <c r="J15" s="62"/>
      <c r="K15" s="24">
        <f t="shared" ref="K15:P15" si="5">SUM(K6:K14)</f>
        <v>4444953.87</v>
      </c>
      <c r="L15" s="24">
        <f t="shared" si="5"/>
        <v>0</v>
      </c>
      <c r="M15" s="25">
        <f t="shared" si="5"/>
        <v>-171729.60999999987</v>
      </c>
      <c r="N15" s="25">
        <f t="shared" si="5"/>
        <v>494910.63</v>
      </c>
      <c r="O15" s="25">
        <f t="shared" si="5"/>
        <v>494910.63</v>
      </c>
      <c r="P15" s="24">
        <f t="shared" si="5"/>
        <v>0</v>
      </c>
    </row>
    <row r="16" spans="1:25">
      <c r="A16" s="8"/>
      <c r="B16" s="17" t="s">
        <v>15</v>
      </c>
      <c r="C16" s="17"/>
      <c r="D16" s="16"/>
      <c r="E16" s="13"/>
      <c r="F16" s="26"/>
      <c r="G16" s="26"/>
      <c r="H16" s="26"/>
      <c r="I16" s="26"/>
      <c r="J16" s="43"/>
    </row>
    <row r="17" spans="1:26">
      <c r="A17" s="8" t="s">
        <v>16</v>
      </c>
      <c r="B17" t="s">
        <v>17</v>
      </c>
      <c r="C17" s="108">
        <f>Exp!B3</f>
        <v>85</v>
      </c>
      <c r="D17" s="25">
        <f>Exp!I3</f>
        <v>6595384.9100000029</v>
      </c>
      <c r="E17" s="27"/>
      <c r="F17" s="26"/>
      <c r="G17" s="26">
        <v>0</v>
      </c>
      <c r="H17" s="26">
        <v>0</v>
      </c>
      <c r="I17" s="26">
        <v>0</v>
      </c>
      <c r="J17" s="96"/>
      <c r="K17" s="108">
        <f>EIP!M170</f>
        <v>3514338.3400000003</v>
      </c>
      <c r="Q17" s="96">
        <f>K17-D17</f>
        <v>-3081046.5700000026</v>
      </c>
      <c r="R17" s="43">
        <f>F17-M17</f>
        <v>0</v>
      </c>
      <c r="S17" s="108"/>
      <c r="T17" s="108"/>
      <c r="V17" t="s">
        <v>1706</v>
      </c>
      <c r="Z17" s="43"/>
    </row>
    <row r="18" spans="1:26">
      <c r="A18" s="8"/>
      <c r="B18" s="17" t="s">
        <v>11</v>
      </c>
      <c r="C18" s="17">
        <f>CN!D78</f>
        <v>2</v>
      </c>
      <c r="D18" s="28">
        <f>-CN!L78</f>
        <v>-128400</v>
      </c>
      <c r="E18" s="22"/>
      <c r="F18" s="26">
        <v>0</v>
      </c>
      <c r="G18" s="26">
        <f>CN!O78</f>
        <v>0</v>
      </c>
      <c r="H18" s="26">
        <v>0</v>
      </c>
      <c r="I18" s="29">
        <v>0</v>
      </c>
      <c r="J18" s="96"/>
      <c r="K18" s="108">
        <f>-EIP!M201</f>
        <v>-128400</v>
      </c>
      <c r="Q18" s="96">
        <f>K18-D18</f>
        <v>0</v>
      </c>
      <c r="R18" s="43">
        <f>F18-M18</f>
        <v>0</v>
      </c>
    </row>
    <row r="19" spans="1:26">
      <c r="A19" s="8"/>
      <c r="B19" s="17"/>
      <c r="C19" s="17"/>
      <c r="D19" s="24">
        <f>SUM(D17:D18)</f>
        <v>6466984.9100000029</v>
      </c>
      <c r="E19" s="24">
        <f t="shared" ref="E19:I19" si="6">SUM(E17:E18)</f>
        <v>0</v>
      </c>
      <c r="F19" s="140">
        <f t="shared" si="6"/>
        <v>0</v>
      </c>
      <c r="G19" s="140">
        <f t="shared" si="6"/>
        <v>0</v>
      </c>
      <c r="H19" s="140">
        <f t="shared" si="6"/>
        <v>0</v>
      </c>
      <c r="I19" s="26">
        <f t="shared" si="6"/>
        <v>0</v>
      </c>
      <c r="K19" s="24">
        <f>SUM(K17:K18)</f>
        <v>3385938.3400000003</v>
      </c>
      <c r="L19" s="24">
        <f t="shared" ref="L19:P19" si="7">SUM(L17:L18)</f>
        <v>0</v>
      </c>
      <c r="M19" s="26">
        <f t="shared" si="7"/>
        <v>0</v>
      </c>
      <c r="N19" s="26">
        <f t="shared" si="7"/>
        <v>0</v>
      </c>
      <c r="O19" s="26">
        <f t="shared" si="7"/>
        <v>0</v>
      </c>
      <c r="P19" s="26">
        <f t="shared" si="7"/>
        <v>0</v>
      </c>
    </row>
    <row r="20" spans="1:26" ht="15.75" thickBot="1">
      <c r="A20" s="8"/>
      <c r="D20" s="30">
        <f>+D19+D15</f>
        <v>14587569.127080981</v>
      </c>
      <c r="E20" s="30">
        <f t="shared" ref="E20:I20" si="8">+E19+E15</f>
        <v>0</v>
      </c>
      <c r="F20" s="30">
        <f>+F19+F15</f>
        <v>576221.79853559285</v>
      </c>
      <c r="G20" s="30">
        <f>+G19+G15</f>
        <v>485001.48105762718</v>
      </c>
      <c r="H20" s="30">
        <f>+H19+H15</f>
        <v>485001.48105762718</v>
      </c>
      <c r="I20" s="30">
        <f t="shared" si="8"/>
        <v>0</v>
      </c>
      <c r="K20" s="30">
        <f>+K19+K15</f>
        <v>7830892.2100000009</v>
      </c>
      <c r="L20" s="30">
        <f t="shared" ref="L20" si="9">+L19+L15</f>
        <v>0</v>
      </c>
      <c r="M20" s="30">
        <f>+M19+M15</f>
        <v>-171729.60999999987</v>
      </c>
      <c r="N20" s="30">
        <f>+N19+N15</f>
        <v>494910.63</v>
      </c>
      <c r="O20" s="30">
        <f t="shared" ref="O20:S20" si="10">+O19+O15</f>
        <v>494910.63</v>
      </c>
      <c r="P20" s="30">
        <f t="shared" si="10"/>
        <v>0</v>
      </c>
      <c r="Q20" s="30">
        <f t="shared" si="10"/>
        <v>0</v>
      </c>
      <c r="R20" s="30">
        <f t="shared" si="10"/>
        <v>0</v>
      </c>
      <c r="S20" s="30">
        <f t="shared" si="10"/>
        <v>0</v>
      </c>
    </row>
    <row r="21" spans="1:26">
      <c r="A21" s="8"/>
      <c r="D21" s="15"/>
      <c r="E21" s="15"/>
      <c r="F21" s="15"/>
      <c r="G21" s="15"/>
      <c r="H21" s="16"/>
      <c r="I21" s="16"/>
      <c r="J21" s="43"/>
    </row>
    <row r="22" spans="1:26" ht="15.75" thickBot="1">
      <c r="A22" s="10"/>
      <c r="B22" s="33" t="s">
        <v>18</v>
      </c>
      <c r="C22" s="33"/>
      <c r="D22" s="34">
        <f>SUM(D20:D21)</f>
        <v>14587569.127080981</v>
      </c>
      <c r="E22" s="34"/>
      <c r="F22" s="34">
        <f>SUM(F20:F21)</f>
        <v>576221.79853559285</v>
      </c>
      <c r="G22" s="34">
        <f>SUM(G20:G21)</f>
        <v>485001.48105762718</v>
      </c>
      <c r="H22" s="34">
        <f>SUM(H20:H21)</f>
        <v>485001.48105762718</v>
      </c>
      <c r="I22" s="34">
        <f>SUM(I20:I21)</f>
        <v>0</v>
      </c>
    </row>
    <row r="23" spans="1:26" ht="15.75" thickTop="1">
      <c r="B23" t="s">
        <v>121</v>
      </c>
      <c r="D23" s="96">
        <f>D6+D8+D17+D18+D7+D9+D11</f>
        <v>11381867.73</v>
      </c>
      <c r="F23" s="96">
        <f>F6+F8+F17+F18+F11+F7+F9</f>
        <v>-87142.35960000004</v>
      </c>
      <c r="G23" s="96">
        <f>G6+G8+G17+G18+G11+G7+G9</f>
        <v>494910.63360000006</v>
      </c>
      <c r="H23" s="96">
        <f>H6+H8+H17+H18+H11+H7+H9</f>
        <v>494910.63360000006</v>
      </c>
      <c r="I23" s="96">
        <f>SUM(F23:H23)</f>
        <v>902678.90760000004</v>
      </c>
      <c r="K23" s="96" t="e">
        <f>K6+K8+K17+K18+#REF!</f>
        <v>#REF!</v>
      </c>
      <c r="L23" s="108"/>
      <c r="M23" s="96" t="e">
        <f>M6+M8+M17+M18+#REF!</f>
        <v>#REF!</v>
      </c>
      <c r="N23" s="96" t="e">
        <f>N6+N8+N17+N18+#REF!</f>
        <v>#REF!</v>
      </c>
      <c r="O23" s="96" t="e">
        <f>O6+O8+O17+O18+#REF!</f>
        <v>#REF!</v>
      </c>
      <c r="P23" s="96" t="e">
        <f>SUM(M23:O23)</f>
        <v>#REF!</v>
      </c>
      <c r="Q23" s="96" t="e">
        <f>Q6+Q8+Q17+Q18+#REF!</f>
        <v>#REF!</v>
      </c>
      <c r="R23" s="96" t="e">
        <f>R6+R8+R17+R18+#REF!</f>
        <v>#REF!</v>
      </c>
      <c r="S23" s="96" t="e">
        <f>S6+S8+S17+S18+#REF!</f>
        <v>#REF!</v>
      </c>
      <c r="T23" s="96" t="e">
        <f>T6+T8+T17+T18+#REF!</f>
        <v>#REF!</v>
      </c>
    </row>
    <row r="24" spans="1:26">
      <c r="B24" s="100" t="s">
        <v>122</v>
      </c>
      <c r="C24" s="100"/>
      <c r="D24" s="101">
        <f>D23-TB!L60</f>
        <v>11381867.73</v>
      </c>
      <c r="F24" s="101">
        <f>F23-TB!M60</f>
        <v>-87142.35960000004</v>
      </c>
      <c r="G24" s="101">
        <f>G23-TB!N60</f>
        <v>494910.63360000006</v>
      </c>
      <c r="H24" s="101">
        <f>H23-TB!O60</f>
        <v>494910.63360000006</v>
      </c>
      <c r="I24" s="96">
        <f>SUM(F24:H24)</f>
        <v>902678.90760000004</v>
      </c>
    </row>
    <row r="25" spans="1:26">
      <c r="A25" s="10"/>
      <c r="B25" s="14" t="s">
        <v>61</v>
      </c>
      <c r="C25" s="14"/>
      <c r="D25" s="110">
        <f>D23-HSN!G3</f>
        <v>4.5999996364116669E-3</v>
      </c>
      <c r="E25" s="110"/>
      <c r="F25" s="110">
        <f>F23-HSN!H3</f>
        <v>-9.6000000630738214E-3</v>
      </c>
      <c r="G25" s="110">
        <f>G23-HSN!I3</f>
        <v>3.6000000545755029E-3</v>
      </c>
      <c r="H25" s="110">
        <f>H23-HSN!J3</f>
        <v>3.6000000545755029E-3</v>
      </c>
      <c r="I25" s="12"/>
      <c r="Q25" s="43"/>
    </row>
    <row r="26" spans="1:26">
      <c r="A26" s="10"/>
      <c r="B26" s="14"/>
      <c r="C26" s="14"/>
      <c r="D26" s="110"/>
      <c r="F26" s="110"/>
      <c r="G26" s="110"/>
      <c r="H26" s="110"/>
      <c r="I26" s="12"/>
      <c r="K26">
        <v>4229668.13</v>
      </c>
      <c r="L26" s="104">
        <v>18000</v>
      </c>
    </row>
    <row r="27" spans="1:26">
      <c r="A27" s="10">
        <v>4</v>
      </c>
      <c r="B27" s="14" t="s">
        <v>91</v>
      </c>
      <c r="C27" s="14"/>
      <c r="D27" s="138"/>
      <c r="F27" s="138"/>
      <c r="G27" s="138"/>
      <c r="H27" s="138"/>
      <c r="I27" s="139"/>
    </row>
    <row r="28" spans="1:26">
      <c r="A28" s="10" t="s">
        <v>92</v>
      </c>
      <c r="B28" s="56" t="s">
        <v>93</v>
      </c>
      <c r="C28" s="56"/>
      <c r="D28" s="16"/>
      <c r="E28" s="13"/>
      <c r="F28" s="16"/>
      <c r="G28" s="16"/>
      <c r="H28" s="16"/>
      <c r="I28" s="12"/>
    </row>
    <row r="29" spans="1:26">
      <c r="A29" s="8"/>
      <c r="B29" t="s">
        <v>94</v>
      </c>
      <c r="D29" s="16">
        <v>0</v>
      </c>
      <c r="E29" s="13"/>
      <c r="F29" s="16">
        <v>0</v>
      </c>
      <c r="G29" s="16">
        <v>0</v>
      </c>
      <c r="H29" s="16">
        <v>0</v>
      </c>
      <c r="I29" s="16">
        <v>0</v>
      </c>
    </row>
    <row r="30" spans="1:26">
      <c r="A30" s="8"/>
      <c r="B30" t="s">
        <v>95</v>
      </c>
      <c r="D30" s="16">
        <f>Books!L47</f>
        <v>0</v>
      </c>
      <c r="E30" s="13"/>
      <c r="F30" s="16">
        <f>Books!M47</f>
        <v>0</v>
      </c>
      <c r="G30" s="16">
        <f>Books!N47</f>
        <v>0</v>
      </c>
      <c r="H30" s="16">
        <f>Books!O47</f>
        <v>0</v>
      </c>
      <c r="I30" s="16">
        <v>0</v>
      </c>
    </row>
    <row r="31" spans="1:26">
      <c r="A31" s="8"/>
      <c r="B31" t="s">
        <v>96</v>
      </c>
      <c r="D31" s="51"/>
      <c r="E31" s="9"/>
      <c r="F31" s="51">
        <f>'2B'!R58</f>
        <v>0</v>
      </c>
      <c r="G31" s="51">
        <f>'2B'!S58</f>
        <v>0</v>
      </c>
      <c r="H31" s="51">
        <f>'2B'!T58</f>
        <v>0</v>
      </c>
      <c r="I31" s="16">
        <v>0</v>
      </c>
    </row>
    <row r="32" spans="1:26">
      <c r="A32" s="8"/>
      <c r="B32" t="s">
        <v>97</v>
      </c>
      <c r="D32" s="16"/>
      <c r="E32" s="13"/>
      <c r="F32" s="16">
        <v>0</v>
      </c>
      <c r="G32" s="16">
        <v>0</v>
      </c>
      <c r="H32" s="16">
        <v>0</v>
      </c>
      <c r="I32" s="16">
        <v>0</v>
      </c>
    </row>
    <row r="33" spans="1:9">
      <c r="A33" s="8" t="s">
        <v>98</v>
      </c>
      <c r="B33" t="s">
        <v>99</v>
      </c>
      <c r="D33" s="51"/>
      <c r="F33" s="51">
        <f>Books!M44+Books!M45+Books!M46</f>
        <v>0</v>
      </c>
      <c r="G33" s="51">
        <f>Books!N44+Books!N45+Books!N46</f>
        <v>16452</v>
      </c>
      <c r="H33" s="51">
        <f>Books!O44+Books!O45+Books!O46</f>
        <v>16452</v>
      </c>
      <c r="I33" s="15">
        <f>'[1]Exported - 2B'!N52</f>
        <v>0</v>
      </c>
    </row>
    <row r="34" spans="1:9">
      <c r="A34" s="8"/>
      <c r="B34" s="57" t="s">
        <v>100</v>
      </c>
      <c r="C34" s="57"/>
      <c r="D34" s="58"/>
      <c r="E34" s="59"/>
      <c r="F34" s="60"/>
      <c r="G34" s="60"/>
      <c r="H34" s="60"/>
      <c r="I34" s="58">
        <v>0</v>
      </c>
    </row>
    <row r="35" spans="1:9">
      <c r="A35" s="8"/>
      <c r="B35" s="61"/>
      <c r="C35" s="61"/>
      <c r="D35" s="24">
        <f>SUM(D29:D33)</f>
        <v>0</v>
      </c>
      <c r="E35" s="31"/>
      <c r="F35" s="25">
        <f>SUM(F29:F34)</f>
        <v>0</v>
      </c>
      <c r="G35" s="25">
        <f>SUM(G29:G34)</f>
        <v>16452</v>
      </c>
      <c r="H35" s="25">
        <f>SUM(H29:H34)</f>
        <v>16452</v>
      </c>
      <c r="I35" s="24">
        <f>SUM(I29:I34)</f>
        <v>0</v>
      </c>
    </row>
    <row r="36" spans="1:9">
      <c r="A36" s="10" t="s">
        <v>101</v>
      </c>
      <c r="B36" s="56" t="s">
        <v>102</v>
      </c>
      <c r="C36" s="56"/>
      <c r="D36" s="16"/>
      <c r="E36" s="13"/>
      <c r="F36" s="16"/>
      <c r="G36" s="16"/>
      <c r="H36" s="12"/>
      <c r="I36" s="12"/>
    </row>
    <row r="37" spans="1:9">
      <c r="A37" s="8"/>
      <c r="B37" t="s">
        <v>103</v>
      </c>
      <c r="D37" s="16"/>
      <c r="E37" s="13"/>
      <c r="F37" s="16">
        <v>0</v>
      </c>
      <c r="G37" s="16">
        <v>0</v>
      </c>
      <c r="H37" s="16">
        <v>0</v>
      </c>
      <c r="I37" s="16">
        <v>0</v>
      </c>
    </row>
    <row r="38" spans="1:9">
      <c r="A38" s="8"/>
      <c r="B38" s="47" t="s">
        <v>115</v>
      </c>
      <c r="C38" s="47"/>
      <c r="D38" s="16"/>
      <c r="E38" s="13"/>
      <c r="F38" s="16"/>
      <c r="G38" s="16"/>
      <c r="H38" s="16"/>
      <c r="I38" s="16"/>
    </row>
    <row r="39" spans="1:9">
      <c r="A39" s="8"/>
      <c r="B39" s="17" t="s">
        <v>104</v>
      </c>
      <c r="C39" s="17"/>
      <c r="D39" s="53">
        <f>D35-SUM(D36:D37)</f>
        <v>0</v>
      </c>
      <c r="E39" s="53"/>
      <c r="F39" s="62">
        <f>F35-SUM(F36:F37)</f>
        <v>0</v>
      </c>
      <c r="G39" s="62">
        <f>G35-SUM(G36:G37)</f>
        <v>16452</v>
      </c>
      <c r="H39" s="62">
        <f>H35-SUM(H36:H37)</f>
        <v>16452</v>
      </c>
      <c r="I39" s="53">
        <f>I35-SUM(I36:I37)</f>
        <v>0</v>
      </c>
    </row>
    <row r="40" spans="1:9">
      <c r="A40" s="10" t="s">
        <v>105</v>
      </c>
      <c r="B40" s="56" t="s">
        <v>106</v>
      </c>
      <c r="C40" s="56"/>
      <c r="D40" s="16"/>
      <c r="E40" s="13"/>
      <c r="F40" s="15"/>
      <c r="G40" s="15"/>
      <c r="H40" s="15"/>
      <c r="I40" s="12"/>
    </row>
    <row r="41" spans="1:9">
      <c r="A41" s="8"/>
      <c r="B41" t="s">
        <v>107</v>
      </c>
      <c r="D41" s="16">
        <v>0</v>
      </c>
      <c r="E41" s="13"/>
      <c r="F41" s="15">
        <v>0</v>
      </c>
      <c r="G41" s="15">
        <v>0</v>
      </c>
      <c r="H41" s="15">
        <v>0</v>
      </c>
      <c r="I41" s="16">
        <v>0</v>
      </c>
    </row>
    <row r="42" spans="1:9">
      <c r="A42" s="8"/>
      <c r="B42" s="40" t="s">
        <v>108</v>
      </c>
      <c r="C42" s="40"/>
      <c r="D42" s="63"/>
      <c r="E42" s="64"/>
      <c r="F42" s="65">
        <f>F39-F41-F38</f>
        <v>0</v>
      </c>
      <c r="G42" s="65">
        <f>G39-G41-G38</f>
        <v>16452</v>
      </c>
      <c r="H42" s="65">
        <f>H39-H41-H38</f>
        <v>16452</v>
      </c>
      <c r="I42" s="63">
        <f>I39-I41</f>
        <v>0</v>
      </c>
    </row>
    <row r="43" spans="1:9">
      <c r="A43" s="8"/>
      <c r="B43" s="17" t="s">
        <v>109</v>
      </c>
      <c r="C43" s="17"/>
      <c r="D43" s="66">
        <v>0</v>
      </c>
      <c r="E43" s="67"/>
      <c r="F43" s="21">
        <f>+'[1]TB Reco.'!J31</f>
        <v>0</v>
      </c>
      <c r="G43" s="21">
        <f>+'[1]TB Reco.'!K31</f>
        <v>0</v>
      </c>
      <c r="H43" s="21">
        <f>+'[1]TB Reco.'!L31</f>
        <v>0</v>
      </c>
      <c r="I43" s="66">
        <v>0</v>
      </c>
    </row>
    <row r="44" spans="1:9">
      <c r="A44" s="8"/>
      <c r="B44" s="17" t="s">
        <v>110</v>
      </c>
      <c r="C44" s="17"/>
      <c r="D44" s="16"/>
      <c r="E44" s="68"/>
      <c r="F44" s="15">
        <f>+F43</f>
        <v>0</v>
      </c>
      <c r="G44" s="15">
        <f>+G43</f>
        <v>0</v>
      </c>
      <c r="H44" s="15">
        <f>+H43</f>
        <v>0</v>
      </c>
      <c r="I44" s="16">
        <f>+I43</f>
        <v>0</v>
      </c>
    </row>
    <row r="45" spans="1:9">
      <c r="A45" s="8"/>
      <c r="D45" s="53"/>
      <c r="E45" s="9"/>
      <c r="F45" s="53"/>
      <c r="G45" s="53"/>
    </row>
    <row r="46" spans="1:9">
      <c r="A46" s="8"/>
      <c r="B46" s="40" t="s">
        <v>111</v>
      </c>
      <c r="C46" s="40"/>
      <c r="D46" s="53"/>
      <c r="E46" s="9"/>
      <c r="F46" s="53"/>
      <c r="G46" s="53"/>
    </row>
    <row r="47" spans="1:9">
      <c r="A47" s="8"/>
      <c r="B47" s="17" t="s">
        <v>112</v>
      </c>
      <c r="C47" s="17"/>
      <c r="D47" s="53"/>
      <c r="E47" s="9"/>
      <c r="F47" s="62">
        <f>F42</f>
        <v>0</v>
      </c>
      <c r="G47" s="62">
        <f>G42</f>
        <v>16452</v>
      </c>
      <c r="H47" s="62">
        <f>H42</f>
        <v>16452</v>
      </c>
      <c r="I47" s="53">
        <f>I42</f>
        <v>0</v>
      </c>
    </row>
    <row r="48" spans="1:9">
      <c r="A48" s="8"/>
      <c r="B48" s="17" t="s">
        <v>113</v>
      </c>
      <c r="C48" s="17"/>
      <c r="D48" s="69"/>
      <c r="E48" s="70"/>
      <c r="F48" s="71">
        <v>0</v>
      </c>
      <c r="G48" s="71">
        <v>0</v>
      </c>
      <c r="H48" s="71">
        <v>0</v>
      </c>
      <c r="I48" s="72"/>
    </row>
    <row r="49" spans="1:10">
      <c r="A49" s="8"/>
      <c r="B49" s="17" t="s">
        <v>114</v>
      </c>
      <c r="C49" s="17"/>
      <c r="D49" s="53"/>
      <c r="E49" s="9"/>
      <c r="F49" s="62">
        <f>SUM(F47:F48)</f>
        <v>0</v>
      </c>
      <c r="G49" s="62">
        <f>SUM(G47:G48)</f>
        <v>16452</v>
      </c>
      <c r="H49" s="62">
        <f>SUM(H47:H48)</f>
        <v>16452</v>
      </c>
      <c r="I49" s="53">
        <f>SUM(I47:I48)</f>
        <v>0</v>
      </c>
    </row>
    <row r="50" spans="1:10">
      <c r="A50" s="8"/>
      <c r="D50" s="53"/>
      <c r="E50" s="9"/>
      <c r="F50" s="53"/>
      <c r="G50" s="53"/>
    </row>
    <row r="51" spans="1:10" s="190" customFormat="1">
      <c r="A51" s="8"/>
      <c r="B51" s="240" t="s">
        <v>530</v>
      </c>
      <c r="C51" s="240"/>
      <c r="D51" s="241"/>
      <c r="E51" s="242"/>
      <c r="F51" s="242"/>
      <c r="G51" s="239"/>
      <c r="H51" s="239"/>
    </row>
    <row r="52" spans="1:10" s="190" customFormat="1">
      <c r="A52" s="8"/>
      <c r="B52" s="240" t="s">
        <v>531</v>
      </c>
      <c r="C52" s="240"/>
      <c r="D52" s="241"/>
      <c r="E52" s="242"/>
      <c r="F52" s="242"/>
      <c r="G52" s="239"/>
      <c r="H52" s="239"/>
    </row>
    <row r="53" spans="1:10">
      <c r="A53" s="8"/>
      <c r="B53" s="55"/>
      <c r="C53" s="55"/>
      <c r="D53" s="106"/>
      <c r="E53" s="107"/>
      <c r="F53" s="107"/>
      <c r="G53" s="107"/>
      <c r="H53" s="107"/>
    </row>
    <row r="54" spans="1:10" s="108" customFormat="1">
      <c r="A54" s="8"/>
      <c r="B54" s="126"/>
      <c r="C54" s="126"/>
      <c r="D54" s="127"/>
      <c r="E54" s="128"/>
      <c r="F54" s="128"/>
      <c r="G54" s="128"/>
      <c r="H54" s="128"/>
    </row>
    <row r="55" spans="1:10" s="190" customFormat="1">
      <c r="A55" s="8"/>
      <c r="B55" s="126"/>
      <c r="C55" s="126"/>
      <c r="D55" s="127"/>
      <c r="E55" s="128"/>
      <c r="F55" s="128"/>
      <c r="G55" s="128"/>
      <c r="H55" s="128"/>
    </row>
    <row r="56" spans="1:10" s="190" customFormat="1">
      <c r="A56" s="8"/>
      <c r="B56" s="243" t="s">
        <v>527</v>
      </c>
      <c r="C56" s="243"/>
      <c r="D56" s="244"/>
      <c r="E56" s="105">
        <f>D6+D8+D11+D13+D14+C51</f>
        <v>8132094.2170809768</v>
      </c>
      <c r="F56" s="105">
        <f>F6+F8+F11+F13+F14+F51</f>
        <v>578293.5985355929</v>
      </c>
      <c r="G56" s="105">
        <f>G6+G8+G11+G13+G14+G51</f>
        <v>485001.48105762718</v>
      </c>
      <c r="H56" s="105">
        <f>H6+H8+H11+H13+H14+H51</f>
        <v>485001.48105762718</v>
      </c>
    </row>
    <row r="57" spans="1:10" s="190" customFormat="1">
      <c r="A57" s="8"/>
      <c r="B57" s="243" t="s">
        <v>528</v>
      </c>
      <c r="C57" s="243"/>
      <c r="D57" s="244"/>
      <c r="E57" s="105">
        <f>D7+D17+D18+D52</f>
        <v>6466984.9100000029</v>
      </c>
      <c r="F57" s="105">
        <f>F52</f>
        <v>0</v>
      </c>
      <c r="G57" s="105"/>
      <c r="H57" s="105"/>
    </row>
    <row r="58" spans="1:10" s="190" customFormat="1">
      <c r="A58" s="8"/>
      <c r="B58" s="243" t="s">
        <v>529</v>
      </c>
      <c r="C58" s="243"/>
      <c r="D58" s="244"/>
      <c r="E58" s="105">
        <f>D39</f>
        <v>0</v>
      </c>
      <c r="F58" s="105">
        <f>F30</f>
        <v>0</v>
      </c>
      <c r="G58" s="105"/>
      <c r="H58" s="105"/>
    </row>
    <row r="59" spans="1:10" s="108" customFormat="1">
      <c r="A59" s="8"/>
      <c r="B59" s="55" t="s">
        <v>120</v>
      </c>
      <c r="C59" s="55"/>
      <c r="D59" s="172"/>
      <c r="E59" s="107">
        <f>SUM(E56:E58)</f>
        <v>14599079.127080981</v>
      </c>
      <c r="F59" s="107">
        <f>SUM(F56:F58)</f>
        <v>578293.5985355929</v>
      </c>
      <c r="G59" s="107">
        <f>SUM(G56:G58)</f>
        <v>485001.48105762718</v>
      </c>
      <c r="H59" s="107">
        <f>SUM(H56:H58)</f>
        <v>485001.48105762718</v>
      </c>
    </row>
    <row r="60" spans="1:10" s="190" customFormat="1">
      <c r="A60" s="8"/>
      <c r="B60" s="126"/>
      <c r="C60" s="126"/>
      <c r="E60" s="128"/>
      <c r="F60" s="128"/>
      <c r="G60" s="128"/>
      <c r="H60" s="128"/>
    </row>
    <row r="61" spans="1:10" s="108" customFormat="1">
      <c r="A61" s="8"/>
      <c r="B61" s="126"/>
      <c r="C61" s="126"/>
      <c r="D61" s="127"/>
      <c r="E61" s="128"/>
      <c r="F61" s="128"/>
      <c r="G61" s="128"/>
      <c r="H61" s="128"/>
    </row>
    <row r="62" spans="1:10">
      <c r="A62" s="73"/>
      <c r="B62" s="74" t="s">
        <v>116</v>
      </c>
      <c r="C62" s="74"/>
      <c r="D62" s="74" t="s">
        <v>117</v>
      </c>
      <c r="E62" s="74" t="s">
        <v>118</v>
      </c>
      <c r="F62" s="75"/>
      <c r="G62" s="75"/>
      <c r="H62" s="75"/>
      <c r="I62" s="74" t="s">
        <v>119</v>
      </c>
      <c r="J62" s="74"/>
    </row>
    <row r="63" spans="1:10">
      <c r="A63" s="76" t="s">
        <v>4</v>
      </c>
      <c r="B63" s="77">
        <v>0</v>
      </c>
      <c r="C63" s="77"/>
      <c r="D63" s="78">
        <f>F49</f>
        <v>0</v>
      </c>
      <c r="E63" s="79">
        <f>B63+D63</f>
        <v>0</v>
      </c>
      <c r="F63" s="80">
        <f>E63</f>
        <v>0</v>
      </c>
      <c r="G63" s="81"/>
      <c r="H63" s="82"/>
      <c r="I63" s="83">
        <f>SUM(F63:H63)</f>
        <v>0</v>
      </c>
      <c r="J63" s="84">
        <f>E63-I63</f>
        <v>0</v>
      </c>
    </row>
    <row r="64" spans="1:10">
      <c r="A64" s="76" t="s">
        <v>5</v>
      </c>
      <c r="B64" s="77"/>
      <c r="C64" s="77"/>
      <c r="D64" s="78">
        <f>G49</f>
        <v>16452</v>
      </c>
      <c r="E64" s="79">
        <f>B64+D64</f>
        <v>16452</v>
      </c>
      <c r="F64" s="85"/>
      <c r="G64" s="80">
        <v>71312</v>
      </c>
      <c r="H64" s="86"/>
      <c r="I64" s="83">
        <f>SUM(F64:H64)</f>
        <v>71312</v>
      </c>
      <c r="J64" s="84">
        <f>E64-I64</f>
        <v>-54860</v>
      </c>
    </row>
    <row r="65" spans="1:10">
      <c r="A65" s="76" t="s">
        <v>50</v>
      </c>
      <c r="B65" s="77"/>
      <c r="C65" s="77"/>
      <c r="D65" s="78">
        <f>H49</f>
        <v>16452</v>
      </c>
      <c r="E65" s="79">
        <f>B65+D65</f>
        <v>16452</v>
      </c>
      <c r="F65" s="85"/>
      <c r="G65" s="87"/>
      <c r="H65" s="80">
        <v>71312</v>
      </c>
      <c r="I65" s="83">
        <f>SUM(F65:H65)</f>
        <v>71312</v>
      </c>
      <c r="J65" s="84">
        <f>E65-I65</f>
        <v>-54860</v>
      </c>
    </row>
    <row r="66" spans="1:10">
      <c r="A66" s="76" t="s">
        <v>120</v>
      </c>
      <c r="B66" s="88">
        <f t="shared" ref="B66:I66" si="11">SUM(B63:B65)</f>
        <v>0</v>
      </c>
      <c r="C66" s="88"/>
      <c r="D66" s="88">
        <f>SUM(D63:D65)</f>
        <v>32904</v>
      </c>
      <c r="E66" s="88">
        <f t="shared" si="11"/>
        <v>32904</v>
      </c>
      <c r="F66" s="89">
        <f>SUM(F63:F65)</f>
        <v>0</v>
      </c>
      <c r="G66" s="90">
        <f>SUM(G63:G65)</f>
        <v>71312</v>
      </c>
      <c r="H66" s="90">
        <f>SUM(H63:H65)</f>
        <v>71312</v>
      </c>
      <c r="I66" s="91">
        <f t="shared" si="11"/>
        <v>142624</v>
      </c>
      <c r="J66" s="92"/>
    </row>
    <row r="67" spans="1:10">
      <c r="A67" s="73"/>
      <c r="B67" s="75"/>
      <c r="C67" s="75"/>
      <c r="D67" s="75"/>
      <c r="E67" s="75"/>
      <c r="F67" s="75"/>
      <c r="G67" s="75"/>
      <c r="H67" s="75"/>
      <c r="I67" s="75"/>
      <c r="J67" s="93"/>
    </row>
    <row r="68" spans="1:10">
      <c r="D68" s="108"/>
      <c r="E68" s="108"/>
      <c r="F68" s="108"/>
      <c r="G68" s="146"/>
      <c r="H68" s="146"/>
    </row>
    <row r="69" spans="1:10">
      <c r="D69" t="s">
        <v>164</v>
      </c>
      <c r="F69" s="43">
        <f>F59-F66</f>
        <v>578293.5985355929</v>
      </c>
      <c r="G69" s="43">
        <f>G59-G66</f>
        <v>413689.48105762718</v>
      </c>
      <c r="H69" s="43">
        <f>H59-H66</f>
        <v>413689.48105762718</v>
      </c>
      <c r="I69" s="43">
        <f>SUM(F69:H69)</f>
        <v>1405672.5606508472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"/>
  <sheetViews>
    <sheetView topLeftCell="A58" workbookViewId="0">
      <selection activeCell="C89" sqref="C89:C90"/>
    </sheetView>
  </sheetViews>
  <sheetFormatPr defaultRowHeight="15"/>
  <cols>
    <col min="1" max="1" width="21.85546875" style="36" customWidth="1"/>
    <col min="2" max="2" width="63.7109375" style="36" bestFit="1" customWidth="1"/>
    <col min="3" max="3" width="18.140625" style="36" customWidth="1"/>
    <col min="4" max="4" width="12.7109375" style="36" customWidth="1"/>
    <col min="5" max="5" width="14.140625" style="36" customWidth="1"/>
    <col min="6" max="6" width="20.140625" style="36" customWidth="1"/>
    <col min="7" max="7" width="15" style="36" customWidth="1"/>
    <col min="8" max="8" width="12.42578125" style="36" customWidth="1"/>
    <col min="9" max="9" width="14.7109375" style="36" customWidth="1"/>
    <col min="10" max="10" width="8" style="36" customWidth="1"/>
    <col min="11" max="15" width="19" style="36" customWidth="1"/>
    <col min="16" max="16" width="12.85546875" style="36" customWidth="1"/>
    <col min="17" max="17" width="15.140625" style="36" bestFit="1" customWidth="1"/>
    <col min="18" max="16384" width="9.140625" style="36"/>
  </cols>
  <sheetData>
    <row r="1" spans="1:18">
      <c r="A1" s="35" t="s">
        <v>19</v>
      </c>
      <c r="B1" s="35"/>
    </row>
    <row r="2" spans="1:18">
      <c r="A2" s="37" t="s">
        <v>20</v>
      </c>
      <c r="B2" s="37"/>
      <c r="C2" s="37" t="s">
        <v>21</v>
      </c>
      <c r="D2" s="37" t="s">
        <v>22</v>
      </c>
      <c r="E2" s="37" t="s">
        <v>23</v>
      </c>
      <c r="F2" s="37" t="s">
        <v>22</v>
      </c>
      <c r="G2" s="37" t="s">
        <v>22</v>
      </c>
      <c r="H2" s="37" t="s">
        <v>22</v>
      </c>
      <c r="I2" s="37" t="s">
        <v>22</v>
      </c>
      <c r="J2" s="37" t="s">
        <v>22</v>
      </c>
      <c r="K2" s="37" t="s">
        <v>24</v>
      </c>
      <c r="L2" s="45" t="s">
        <v>49</v>
      </c>
      <c r="M2" s="45" t="s">
        <v>57</v>
      </c>
      <c r="N2" s="45" t="s">
        <v>58</v>
      </c>
      <c r="O2" s="45" t="s">
        <v>59</v>
      </c>
      <c r="P2" s="37" t="s">
        <v>25</v>
      </c>
    </row>
    <row r="3" spans="1:18">
      <c r="A3" s="52"/>
      <c r="B3" s="52"/>
      <c r="C3" s="52">
        <f>COUNTA(C5:C91)</f>
        <v>87</v>
      </c>
      <c r="D3" s="52" t="s">
        <v>22</v>
      </c>
      <c r="E3" s="46">
        <f>SUBTOTAL(9,E5:E91)</f>
        <v>12052011.960000001</v>
      </c>
      <c r="F3" s="52" t="s">
        <v>22</v>
      </c>
      <c r="G3" s="52" t="s">
        <v>22</v>
      </c>
      <c r="H3" s="52" t="s">
        <v>22</v>
      </c>
      <c r="I3" s="52" t="s">
        <v>22</v>
      </c>
      <c r="J3" s="52" t="s">
        <v>22</v>
      </c>
      <c r="K3" s="46">
        <f>SUBTOTAL(9,K5:K91)</f>
        <v>10213571.649999999</v>
      </c>
      <c r="L3" s="46">
        <f>SUBTOTAL(9,L5:L91)</f>
        <v>1838442.8969999999</v>
      </c>
      <c r="M3" s="46">
        <f>SUBTOTAL(9,M5:M91)</f>
        <v>750521.6298</v>
      </c>
      <c r="N3" s="46">
        <f>SUBTOTAL(9,N5:N91)</f>
        <v>543960.63360000006</v>
      </c>
      <c r="O3" s="46">
        <f>SUBTOTAL(9,O5:O91)</f>
        <v>543960.63360000006</v>
      </c>
      <c r="P3" s="46">
        <f>SUBTOTAL(9,P5:P91)</f>
        <v>0</v>
      </c>
      <c r="Q3" s="46">
        <f t="shared" ref="K3:Q3" si="0">SUBTOTAL(9,Q5:Q97)</f>
        <v>0</v>
      </c>
    </row>
    <row r="4" spans="1:18" s="52" customFormat="1" ht="38.25" customHeight="1">
      <c r="A4" s="141" t="s">
        <v>26</v>
      </c>
      <c r="B4" s="141" t="s">
        <v>161</v>
      </c>
      <c r="C4" s="141" t="s">
        <v>27</v>
      </c>
      <c r="D4" s="141" t="s">
        <v>28</v>
      </c>
      <c r="E4" s="141" t="s">
        <v>29</v>
      </c>
      <c r="F4" s="141" t="s">
        <v>30</v>
      </c>
      <c r="G4" s="141" t="s">
        <v>31</v>
      </c>
      <c r="H4" s="141" t="s">
        <v>32</v>
      </c>
      <c r="I4" s="141" t="s">
        <v>33</v>
      </c>
      <c r="J4" s="141" t="s">
        <v>34</v>
      </c>
      <c r="K4" s="141" t="s">
        <v>35</v>
      </c>
      <c r="L4" s="142" t="s">
        <v>49</v>
      </c>
      <c r="M4" s="142" t="s">
        <v>4</v>
      </c>
      <c r="N4" s="142" t="s">
        <v>5</v>
      </c>
      <c r="O4" s="142" t="s">
        <v>50</v>
      </c>
      <c r="P4" s="141" t="s">
        <v>36</v>
      </c>
      <c r="Q4" s="142" t="s">
        <v>61</v>
      </c>
      <c r="R4" s="148"/>
    </row>
    <row r="5" spans="1:18">
      <c r="A5" s="98" t="s">
        <v>1397</v>
      </c>
      <c r="B5" s="98" t="s">
        <v>1452</v>
      </c>
      <c r="C5" s="98" t="s">
        <v>1517</v>
      </c>
      <c r="D5" s="98" t="s">
        <v>1600</v>
      </c>
      <c r="E5" s="99">
        <v>182153</v>
      </c>
      <c r="F5" s="98" t="s">
        <v>362</v>
      </c>
      <c r="G5" s="98" t="s">
        <v>153</v>
      </c>
      <c r="H5" s="98" t="s">
        <v>123</v>
      </c>
      <c r="I5" s="98"/>
      <c r="J5" s="99">
        <v>18</v>
      </c>
      <c r="K5" s="99">
        <v>154367</v>
      </c>
      <c r="L5" s="99">
        <f>K5*J5%</f>
        <v>27786.059999999998</v>
      </c>
      <c r="M5" s="99">
        <f>L5</f>
        <v>27786.059999999998</v>
      </c>
      <c r="N5" s="99"/>
      <c r="O5" s="99"/>
      <c r="P5" s="99"/>
      <c r="Q5" s="98"/>
      <c r="R5" s="98"/>
    </row>
    <row r="6" spans="1:18">
      <c r="A6" s="98" t="s">
        <v>1398</v>
      </c>
      <c r="B6" s="98" t="s">
        <v>1453</v>
      </c>
      <c r="C6" s="98" t="s">
        <v>1518</v>
      </c>
      <c r="D6" s="98" t="s">
        <v>1600</v>
      </c>
      <c r="E6" s="99">
        <v>39772</v>
      </c>
      <c r="F6" s="98" t="s">
        <v>1606</v>
      </c>
      <c r="G6" s="98" t="s">
        <v>153</v>
      </c>
      <c r="H6" s="98" t="s">
        <v>123</v>
      </c>
      <c r="I6" s="98"/>
      <c r="J6" s="99">
        <v>18</v>
      </c>
      <c r="K6" s="99">
        <v>33705</v>
      </c>
      <c r="L6" s="99">
        <f t="shared" ref="L6:L69" si="1">K6*J6%</f>
        <v>6066.9</v>
      </c>
      <c r="M6" s="99">
        <f t="shared" ref="M6:M7" si="2">L6</f>
        <v>6066.9</v>
      </c>
      <c r="N6" s="99"/>
      <c r="O6" s="99"/>
      <c r="P6" s="99"/>
      <c r="Q6" s="98"/>
      <c r="R6" s="98"/>
    </row>
    <row r="7" spans="1:18">
      <c r="A7" s="98" t="s">
        <v>1399</v>
      </c>
      <c r="B7" s="98" t="s">
        <v>1454</v>
      </c>
      <c r="C7" s="98" t="s">
        <v>1519</v>
      </c>
      <c r="D7" s="98" t="s">
        <v>1600</v>
      </c>
      <c r="E7" s="99">
        <v>28556</v>
      </c>
      <c r="F7" s="98" t="s">
        <v>376</v>
      </c>
      <c r="G7" s="98" t="s">
        <v>153</v>
      </c>
      <c r="H7" s="98" t="s">
        <v>123</v>
      </c>
      <c r="I7" s="98"/>
      <c r="J7" s="99">
        <v>18</v>
      </c>
      <c r="K7" s="99">
        <v>24200</v>
      </c>
      <c r="L7" s="99">
        <f t="shared" si="1"/>
        <v>4356</v>
      </c>
      <c r="M7" s="99">
        <f t="shared" si="2"/>
        <v>4356</v>
      </c>
      <c r="N7" s="99"/>
      <c r="O7" s="99"/>
      <c r="P7" s="99"/>
      <c r="Q7" s="98"/>
      <c r="R7" s="98"/>
    </row>
    <row r="8" spans="1:18">
      <c r="A8" s="98" t="s">
        <v>380</v>
      </c>
      <c r="B8" s="98" t="s">
        <v>381</v>
      </c>
      <c r="C8" s="98" t="s">
        <v>1520</v>
      </c>
      <c r="D8" s="98" t="s">
        <v>1600</v>
      </c>
      <c r="E8" s="99">
        <v>57112</v>
      </c>
      <c r="F8" s="98" t="s">
        <v>191</v>
      </c>
      <c r="G8" s="98" t="s">
        <v>153</v>
      </c>
      <c r="H8" s="98" t="s">
        <v>123</v>
      </c>
      <c r="I8" s="98"/>
      <c r="J8" s="99">
        <v>18</v>
      </c>
      <c r="K8" s="99">
        <v>48400</v>
      </c>
      <c r="L8" s="99">
        <f t="shared" si="1"/>
        <v>8712</v>
      </c>
      <c r="M8" s="99"/>
      <c r="N8" s="99">
        <f>L8/2</f>
        <v>4356</v>
      </c>
      <c r="O8" s="99">
        <f>L8/2</f>
        <v>4356</v>
      </c>
      <c r="P8" s="99"/>
      <c r="Q8" s="98"/>
      <c r="R8" s="98"/>
    </row>
    <row r="9" spans="1:18">
      <c r="A9" s="98" t="s">
        <v>382</v>
      </c>
      <c r="B9" s="98" t="s">
        <v>192</v>
      </c>
      <c r="C9" s="98" t="s">
        <v>1521</v>
      </c>
      <c r="D9" s="98" t="s">
        <v>1285</v>
      </c>
      <c r="E9" s="99">
        <v>52392</v>
      </c>
      <c r="F9" s="98" t="s">
        <v>187</v>
      </c>
      <c r="G9" s="98" t="s">
        <v>153</v>
      </c>
      <c r="H9" s="98" t="s">
        <v>123</v>
      </c>
      <c r="I9" s="98"/>
      <c r="J9" s="99">
        <v>18</v>
      </c>
      <c r="K9" s="99">
        <v>44400</v>
      </c>
      <c r="L9" s="99">
        <f t="shared" si="1"/>
        <v>7992</v>
      </c>
      <c r="M9" s="99">
        <f t="shared" ref="M9:M18" si="3">L9</f>
        <v>7992</v>
      </c>
      <c r="N9" s="99"/>
      <c r="O9" s="99"/>
      <c r="P9" s="99"/>
      <c r="Q9" s="98"/>
      <c r="R9" s="98"/>
    </row>
    <row r="10" spans="1:18">
      <c r="A10" s="98" t="s">
        <v>1400</v>
      </c>
      <c r="B10" s="98" t="s">
        <v>1455</v>
      </c>
      <c r="C10" s="98" t="s">
        <v>1522</v>
      </c>
      <c r="D10" s="98" t="s">
        <v>1285</v>
      </c>
      <c r="E10" s="99">
        <v>10592</v>
      </c>
      <c r="F10" s="98" t="s">
        <v>197</v>
      </c>
      <c r="G10" s="98" t="s">
        <v>153</v>
      </c>
      <c r="H10" s="98" t="s">
        <v>123</v>
      </c>
      <c r="I10" s="98"/>
      <c r="J10" s="99">
        <v>18</v>
      </c>
      <c r="K10" s="99">
        <v>8976</v>
      </c>
      <c r="L10" s="99">
        <f t="shared" si="1"/>
        <v>1615.6799999999998</v>
      </c>
      <c r="M10" s="99">
        <f t="shared" si="3"/>
        <v>1615.6799999999998</v>
      </c>
      <c r="N10" s="99"/>
      <c r="O10" s="99"/>
      <c r="P10" s="99"/>
      <c r="Q10" s="98"/>
      <c r="R10" s="98"/>
    </row>
    <row r="11" spans="1:18">
      <c r="A11" s="98" t="s">
        <v>396</v>
      </c>
      <c r="B11" s="98" t="s">
        <v>397</v>
      </c>
      <c r="C11" s="98" t="s">
        <v>1523</v>
      </c>
      <c r="D11" s="98" t="s">
        <v>1285</v>
      </c>
      <c r="E11" s="99">
        <v>7682</v>
      </c>
      <c r="F11" s="98" t="s">
        <v>154</v>
      </c>
      <c r="G11" s="98" t="s">
        <v>153</v>
      </c>
      <c r="H11" s="98" t="s">
        <v>123</v>
      </c>
      <c r="I11" s="98"/>
      <c r="J11" s="99">
        <v>18</v>
      </c>
      <c r="K11" s="99">
        <v>6510</v>
      </c>
      <c r="L11" s="99">
        <f t="shared" si="1"/>
        <v>1171.8</v>
      </c>
      <c r="M11" s="99">
        <f t="shared" si="3"/>
        <v>1171.8</v>
      </c>
      <c r="N11" s="99"/>
      <c r="O11" s="99"/>
      <c r="P11" s="99"/>
      <c r="Q11" s="98"/>
      <c r="R11" s="98"/>
    </row>
    <row r="12" spans="1:18">
      <c r="A12" s="98" t="s">
        <v>1401</v>
      </c>
      <c r="B12" s="98" t="s">
        <v>1456</v>
      </c>
      <c r="C12" s="98" t="s">
        <v>1524</v>
      </c>
      <c r="D12" s="98" t="s">
        <v>1285</v>
      </c>
      <c r="E12" s="99">
        <v>155465</v>
      </c>
      <c r="F12" s="98" t="s">
        <v>187</v>
      </c>
      <c r="G12" s="98" t="s">
        <v>153</v>
      </c>
      <c r="H12" s="98" t="s">
        <v>123</v>
      </c>
      <c r="I12" s="98"/>
      <c r="J12" s="99">
        <v>18</v>
      </c>
      <c r="K12" s="99">
        <v>131750</v>
      </c>
      <c r="L12" s="99">
        <f t="shared" si="1"/>
        <v>23715</v>
      </c>
      <c r="M12" s="99">
        <f t="shared" si="3"/>
        <v>23715</v>
      </c>
      <c r="N12" s="99"/>
      <c r="O12" s="99"/>
      <c r="P12" s="99"/>
      <c r="Q12" s="98"/>
      <c r="R12" s="98"/>
    </row>
    <row r="13" spans="1:18">
      <c r="A13" s="98" t="s">
        <v>1402</v>
      </c>
      <c r="B13" s="98" t="s">
        <v>1457</v>
      </c>
      <c r="C13" s="98" t="s">
        <v>1525</v>
      </c>
      <c r="D13" s="98" t="s">
        <v>1285</v>
      </c>
      <c r="E13" s="99">
        <v>49560</v>
      </c>
      <c r="F13" s="98" t="s">
        <v>186</v>
      </c>
      <c r="G13" s="98" t="s">
        <v>153</v>
      </c>
      <c r="H13" s="98" t="s">
        <v>123</v>
      </c>
      <c r="I13" s="98"/>
      <c r="J13" s="99">
        <v>18</v>
      </c>
      <c r="K13" s="99">
        <v>42000</v>
      </c>
      <c r="L13" s="99">
        <f t="shared" si="1"/>
        <v>7560</v>
      </c>
      <c r="M13" s="99">
        <f t="shared" si="3"/>
        <v>7560</v>
      </c>
      <c r="N13" s="99"/>
      <c r="O13" s="99"/>
      <c r="P13" s="99"/>
      <c r="Q13" s="98"/>
      <c r="R13" s="98"/>
    </row>
    <row r="14" spans="1:18">
      <c r="A14" s="98" t="s">
        <v>1403</v>
      </c>
      <c r="B14" s="98" t="s">
        <v>1458</v>
      </c>
      <c r="C14" s="98" t="s">
        <v>1526</v>
      </c>
      <c r="D14" s="98" t="s">
        <v>1285</v>
      </c>
      <c r="E14" s="99">
        <v>61950</v>
      </c>
      <c r="F14" s="98" t="s">
        <v>158</v>
      </c>
      <c r="G14" s="98" t="s">
        <v>153</v>
      </c>
      <c r="H14" s="98" t="s">
        <v>123</v>
      </c>
      <c r="I14" s="98"/>
      <c r="J14" s="99">
        <v>18</v>
      </c>
      <c r="K14" s="99">
        <v>52500</v>
      </c>
      <c r="L14" s="99">
        <f t="shared" si="1"/>
        <v>9450</v>
      </c>
      <c r="M14" s="99">
        <f t="shared" si="3"/>
        <v>9450</v>
      </c>
      <c r="N14" s="99"/>
      <c r="O14" s="99"/>
      <c r="P14" s="99"/>
      <c r="Q14" s="98"/>
      <c r="R14" s="98"/>
    </row>
    <row r="15" spans="1:18">
      <c r="A15" s="98" t="s">
        <v>1404</v>
      </c>
      <c r="B15" s="98" t="s">
        <v>1459</v>
      </c>
      <c r="C15" s="98" t="s">
        <v>1527</v>
      </c>
      <c r="D15" s="98" t="s">
        <v>1601</v>
      </c>
      <c r="E15" s="99">
        <v>16567</v>
      </c>
      <c r="F15" s="98" t="s">
        <v>1212</v>
      </c>
      <c r="G15" s="98" t="s">
        <v>153</v>
      </c>
      <c r="H15" s="98" t="s">
        <v>123</v>
      </c>
      <c r="I15" s="98"/>
      <c r="J15" s="99">
        <v>18</v>
      </c>
      <c r="K15" s="99">
        <v>14040</v>
      </c>
      <c r="L15" s="99">
        <f t="shared" si="1"/>
        <v>2527.1999999999998</v>
      </c>
      <c r="M15" s="99">
        <f t="shared" si="3"/>
        <v>2527.1999999999998</v>
      </c>
      <c r="N15" s="99"/>
      <c r="O15" s="99"/>
      <c r="P15" s="99"/>
      <c r="Q15" s="98"/>
      <c r="R15" s="98"/>
    </row>
    <row r="16" spans="1:18">
      <c r="A16" s="98" t="s">
        <v>1405</v>
      </c>
      <c r="B16" s="98" t="s">
        <v>1460</v>
      </c>
      <c r="C16" s="98" t="s">
        <v>1528</v>
      </c>
      <c r="D16" s="98" t="s">
        <v>1601</v>
      </c>
      <c r="E16" s="99">
        <v>110448</v>
      </c>
      <c r="F16" s="98" t="s">
        <v>198</v>
      </c>
      <c r="G16" s="98" t="s">
        <v>153</v>
      </c>
      <c r="H16" s="98" t="s">
        <v>123</v>
      </c>
      <c r="I16" s="98"/>
      <c r="J16" s="99">
        <v>18</v>
      </c>
      <c r="K16" s="99">
        <v>93600</v>
      </c>
      <c r="L16" s="99">
        <f t="shared" si="1"/>
        <v>16848</v>
      </c>
      <c r="M16" s="99">
        <f t="shared" si="3"/>
        <v>16848</v>
      </c>
      <c r="N16" s="99"/>
      <c r="O16" s="99"/>
      <c r="P16" s="99"/>
      <c r="Q16" s="98"/>
      <c r="R16" s="98"/>
    </row>
    <row r="17" spans="1:18">
      <c r="A17" s="98" t="s">
        <v>1406</v>
      </c>
      <c r="B17" s="98" t="s">
        <v>1461</v>
      </c>
      <c r="C17" s="98" t="s">
        <v>1529</v>
      </c>
      <c r="D17" s="98" t="s">
        <v>1286</v>
      </c>
      <c r="E17" s="99">
        <v>68676</v>
      </c>
      <c r="F17" s="98" t="s">
        <v>203</v>
      </c>
      <c r="G17" s="98" t="s">
        <v>153</v>
      </c>
      <c r="H17" s="98" t="s">
        <v>123</v>
      </c>
      <c r="I17" s="98"/>
      <c r="J17" s="99">
        <v>18</v>
      </c>
      <c r="K17" s="99">
        <v>58200</v>
      </c>
      <c r="L17" s="99">
        <f t="shared" si="1"/>
        <v>10476</v>
      </c>
      <c r="M17" s="99">
        <f t="shared" si="3"/>
        <v>10476</v>
      </c>
      <c r="N17" s="99"/>
      <c r="O17" s="99"/>
      <c r="P17" s="99"/>
      <c r="Q17" s="98"/>
      <c r="R17" s="98"/>
    </row>
    <row r="18" spans="1:18">
      <c r="A18" s="98" t="s">
        <v>1407</v>
      </c>
      <c r="B18" s="98" t="s">
        <v>1462</v>
      </c>
      <c r="C18" s="98" t="s">
        <v>1530</v>
      </c>
      <c r="D18" s="98" t="s">
        <v>1286</v>
      </c>
      <c r="E18" s="99">
        <v>61702</v>
      </c>
      <c r="F18" s="98" t="s">
        <v>187</v>
      </c>
      <c r="G18" s="98" t="s">
        <v>153</v>
      </c>
      <c r="H18" s="98" t="s">
        <v>123</v>
      </c>
      <c r="I18" s="98"/>
      <c r="J18" s="99">
        <v>18</v>
      </c>
      <c r="K18" s="99">
        <v>52290</v>
      </c>
      <c r="L18" s="99">
        <f t="shared" si="1"/>
        <v>9412.1999999999989</v>
      </c>
      <c r="M18" s="99">
        <f t="shared" si="3"/>
        <v>9412.1999999999989</v>
      </c>
      <c r="N18" s="99"/>
      <c r="O18" s="99"/>
      <c r="P18" s="99"/>
      <c r="Q18" s="98"/>
      <c r="R18" s="98"/>
    </row>
    <row r="19" spans="1:18">
      <c r="A19" s="98" t="s">
        <v>1185</v>
      </c>
      <c r="B19" s="98" t="s">
        <v>1463</v>
      </c>
      <c r="C19" s="98" t="s">
        <v>1531</v>
      </c>
      <c r="D19" s="98" t="s">
        <v>1286</v>
      </c>
      <c r="E19" s="99">
        <v>24615</v>
      </c>
      <c r="F19" s="98" t="s">
        <v>191</v>
      </c>
      <c r="G19" s="98" t="s">
        <v>153</v>
      </c>
      <c r="H19" s="98" t="s">
        <v>123</v>
      </c>
      <c r="I19" s="98"/>
      <c r="J19" s="99">
        <v>18</v>
      </c>
      <c r="K19" s="99">
        <v>20860</v>
      </c>
      <c r="L19" s="99">
        <f t="shared" si="1"/>
        <v>3754.7999999999997</v>
      </c>
      <c r="M19" s="99"/>
      <c r="N19" s="99">
        <f t="shared" ref="N19:N20" si="4">L19/2</f>
        <v>1877.3999999999999</v>
      </c>
      <c r="O19" s="99">
        <f t="shared" ref="O19:O20" si="5">L19/2</f>
        <v>1877.3999999999999</v>
      </c>
      <c r="P19" s="99"/>
      <c r="Q19" s="98"/>
      <c r="R19" s="98"/>
    </row>
    <row r="20" spans="1:18">
      <c r="A20" s="98" t="s">
        <v>1408</v>
      </c>
      <c r="B20" s="98" t="s">
        <v>1464</v>
      </c>
      <c r="C20" s="98" t="s">
        <v>1532</v>
      </c>
      <c r="D20" s="98" t="s">
        <v>1287</v>
      </c>
      <c r="E20" s="99">
        <v>19576</v>
      </c>
      <c r="F20" s="98" t="s">
        <v>191</v>
      </c>
      <c r="G20" s="98" t="s">
        <v>153</v>
      </c>
      <c r="H20" s="98" t="s">
        <v>123</v>
      </c>
      <c r="I20" s="98"/>
      <c r="J20" s="99">
        <v>18</v>
      </c>
      <c r="K20" s="99">
        <v>16590</v>
      </c>
      <c r="L20" s="99">
        <f t="shared" si="1"/>
        <v>2986.2</v>
      </c>
      <c r="M20" s="99"/>
      <c r="N20" s="99">
        <f t="shared" si="4"/>
        <v>1493.1</v>
      </c>
      <c r="O20" s="99">
        <f t="shared" si="5"/>
        <v>1493.1</v>
      </c>
      <c r="P20" s="99"/>
      <c r="Q20" s="98"/>
      <c r="R20" s="98"/>
    </row>
    <row r="21" spans="1:18">
      <c r="A21" s="98" t="s">
        <v>1409</v>
      </c>
      <c r="B21" s="98" t="s">
        <v>1465</v>
      </c>
      <c r="C21" s="98" t="s">
        <v>1533</v>
      </c>
      <c r="D21" s="98" t="s">
        <v>1287</v>
      </c>
      <c r="E21" s="99">
        <v>28621</v>
      </c>
      <c r="F21" s="98" t="s">
        <v>158</v>
      </c>
      <c r="G21" s="98" t="s">
        <v>153</v>
      </c>
      <c r="H21" s="98" t="s">
        <v>123</v>
      </c>
      <c r="I21" s="98"/>
      <c r="J21" s="99">
        <v>18</v>
      </c>
      <c r="K21" s="99">
        <v>24255</v>
      </c>
      <c r="L21" s="99">
        <f t="shared" si="1"/>
        <v>4365.8999999999996</v>
      </c>
      <c r="M21" s="99">
        <f t="shared" ref="M21:M25" si="6">L21</f>
        <v>4365.8999999999996</v>
      </c>
      <c r="N21" s="99"/>
      <c r="O21" s="99"/>
      <c r="P21" s="99"/>
      <c r="Q21" s="98"/>
      <c r="R21" s="98"/>
    </row>
    <row r="22" spans="1:18">
      <c r="A22" s="98" t="s">
        <v>358</v>
      </c>
      <c r="B22" s="98" t="s">
        <v>375</v>
      </c>
      <c r="C22" s="98" t="s">
        <v>1534</v>
      </c>
      <c r="D22" s="98" t="s">
        <v>1287</v>
      </c>
      <c r="E22" s="99">
        <v>70800</v>
      </c>
      <c r="F22" s="98" t="s">
        <v>188</v>
      </c>
      <c r="G22" s="98" t="s">
        <v>153</v>
      </c>
      <c r="H22" s="98" t="s">
        <v>123</v>
      </c>
      <c r="I22" s="98"/>
      <c r="J22" s="99">
        <v>18</v>
      </c>
      <c r="K22" s="99">
        <v>60000</v>
      </c>
      <c r="L22" s="99">
        <f t="shared" si="1"/>
        <v>10800</v>
      </c>
      <c r="M22" s="99">
        <f t="shared" si="6"/>
        <v>10800</v>
      </c>
      <c r="N22" s="99"/>
      <c r="O22" s="99"/>
      <c r="P22" s="99"/>
      <c r="Q22" s="98"/>
      <c r="R22" s="98"/>
    </row>
    <row r="23" spans="1:18">
      <c r="A23" s="98" t="s">
        <v>1410</v>
      </c>
      <c r="B23" s="98" t="s">
        <v>1466</v>
      </c>
      <c r="C23" s="98" t="s">
        <v>1535</v>
      </c>
      <c r="D23" s="98" t="s">
        <v>1287</v>
      </c>
      <c r="E23" s="99">
        <v>70800</v>
      </c>
      <c r="F23" s="98" t="s">
        <v>196</v>
      </c>
      <c r="G23" s="98" t="s">
        <v>153</v>
      </c>
      <c r="H23" s="98" t="s">
        <v>123</v>
      </c>
      <c r="I23" s="98"/>
      <c r="J23" s="99">
        <v>18</v>
      </c>
      <c r="K23" s="99">
        <v>60000</v>
      </c>
      <c r="L23" s="99">
        <f t="shared" si="1"/>
        <v>10800</v>
      </c>
      <c r="M23" s="99">
        <f t="shared" si="6"/>
        <v>10800</v>
      </c>
      <c r="N23" s="99"/>
      <c r="O23" s="99"/>
      <c r="P23" s="99"/>
      <c r="Q23" s="98"/>
      <c r="R23" s="98"/>
    </row>
    <row r="24" spans="1:18">
      <c r="A24" s="98" t="s">
        <v>1411</v>
      </c>
      <c r="B24" s="98" t="s">
        <v>1467</v>
      </c>
      <c r="C24" s="98" t="s">
        <v>1536</v>
      </c>
      <c r="D24" s="98" t="s">
        <v>1287</v>
      </c>
      <c r="E24" s="99">
        <v>14750</v>
      </c>
      <c r="F24" s="98" t="s">
        <v>187</v>
      </c>
      <c r="G24" s="98" t="s">
        <v>153</v>
      </c>
      <c r="H24" s="98" t="s">
        <v>123</v>
      </c>
      <c r="I24" s="98"/>
      <c r="J24" s="99">
        <v>18</v>
      </c>
      <c r="K24" s="99">
        <v>12500</v>
      </c>
      <c r="L24" s="99">
        <f t="shared" si="1"/>
        <v>2250</v>
      </c>
      <c r="M24" s="99">
        <f t="shared" si="6"/>
        <v>2250</v>
      </c>
      <c r="N24" s="99"/>
      <c r="O24" s="99"/>
      <c r="P24" s="99"/>
      <c r="Q24" s="98"/>
      <c r="R24" s="98"/>
    </row>
    <row r="25" spans="1:18">
      <c r="A25" s="98" t="s">
        <v>1412</v>
      </c>
      <c r="B25" s="98" t="s">
        <v>1468</v>
      </c>
      <c r="C25" s="98" t="s">
        <v>1537</v>
      </c>
      <c r="D25" s="98" t="s">
        <v>1287</v>
      </c>
      <c r="E25" s="99">
        <v>70800</v>
      </c>
      <c r="F25" s="98" t="s">
        <v>1607</v>
      </c>
      <c r="G25" s="98" t="s">
        <v>153</v>
      </c>
      <c r="H25" s="98" t="s">
        <v>123</v>
      </c>
      <c r="I25" s="98"/>
      <c r="J25" s="99">
        <v>18</v>
      </c>
      <c r="K25" s="99">
        <v>60000</v>
      </c>
      <c r="L25" s="99">
        <f t="shared" si="1"/>
        <v>10800</v>
      </c>
      <c r="M25" s="99">
        <f t="shared" si="6"/>
        <v>10800</v>
      </c>
      <c r="N25" s="99"/>
      <c r="O25" s="99"/>
      <c r="P25" s="99"/>
      <c r="Q25" s="98"/>
      <c r="R25" s="98"/>
    </row>
    <row r="26" spans="1:18">
      <c r="A26" s="98" t="s">
        <v>1413</v>
      </c>
      <c r="B26" s="98" t="s">
        <v>1469</v>
      </c>
      <c r="C26" s="98" t="s">
        <v>1538</v>
      </c>
      <c r="D26" s="98" t="s">
        <v>1287</v>
      </c>
      <c r="E26" s="99">
        <v>29500</v>
      </c>
      <c r="F26" s="98" t="s">
        <v>191</v>
      </c>
      <c r="G26" s="98" t="s">
        <v>153</v>
      </c>
      <c r="H26" s="98" t="s">
        <v>123</v>
      </c>
      <c r="I26" s="98"/>
      <c r="J26" s="99">
        <v>18</v>
      </c>
      <c r="K26" s="99">
        <v>25000</v>
      </c>
      <c r="L26" s="99">
        <f t="shared" si="1"/>
        <v>4500</v>
      </c>
      <c r="M26" s="99"/>
      <c r="N26" s="99">
        <f>L26/2</f>
        <v>2250</v>
      </c>
      <c r="O26" s="99">
        <f>L26/2</f>
        <v>2250</v>
      </c>
      <c r="P26" s="99"/>
      <c r="Q26" s="98"/>
      <c r="R26" s="98"/>
    </row>
    <row r="27" spans="1:18">
      <c r="A27" s="98" t="s">
        <v>1414</v>
      </c>
      <c r="B27" s="98" t="s">
        <v>1470</v>
      </c>
      <c r="C27" s="98" t="s">
        <v>1539</v>
      </c>
      <c r="D27" s="98" t="s">
        <v>1287</v>
      </c>
      <c r="E27" s="99">
        <v>201072</v>
      </c>
      <c r="F27" s="98" t="s">
        <v>200</v>
      </c>
      <c r="G27" s="98" t="s">
        <v>153</v>
      </c>
      <c r="H27" s="98" t="s">
        <v>123</v>
      </c>
      <c r="I27" s="98"/>
      <c r="J27" s="99">
        <v>18</v>
      </c>
      <c r="K27" s="99">
        <v>170400</v>
      </c>
      <c r="L27" s="99">
        <f t="shared" si="1"/>
        <v>30672</v>
      </c>
      <c r="M27" s="99">
        <f>L27</f>
        <v>30672</v>
      </c>
      <c r="N27" s="99"/>
      <c r="O27" s="99"/>
      <c r="P27" s="99"/>
      <c r="Q27" s="98"/>
      <c r="R27" s="98"/>
    </row>
    <row r="28" spans="1:18">
      <c r="A28" s="98" t="s">
        <v>1415</v>
      </c>
      <c r="B28" s="98" t="s">
        <v>1471</v>
      </c>
      <c r="C28" s="98" t="s">
        <v>1540</v>
      </c>
      <c r="D28" s="98" t="s">
        <v>1288</v>
      </c>
      <c r="E28" s="99">
        <v>63862</v>
      </c>
      <c r="F28" s="98" t="s">
        <v>191</v>
      </c>
      <c r="G28" s="98" t="s">
        <v>153</v>
      </c>
      <c r="H28" s="98" t="s">
        <v>123</v>
      </c>
      <c r="I28" s="98"/>
      <c r="J28" s="99">
        <v>18</v>
      </c>
      <c r="K28" s="99">
        <v>54120</v>
      </c>
      <c r="L28" s="99">
        <f t="shared" si="1"/>
        <v>9741.6</v>
      </c>
      <c r="M28" s="99"/>
      <c r="N28" s="99">
        <f>L28/2</f>
        <v>4870.8</v>
      </c>
      <c r="O28" s="99">
        <f>L28/2</f>
        <v>4870.8</v>
      </c>
      <c r="P28" s="99"/>
      <c r="Q28" s="98"/>
      <c r="R28" s="98"/>
    </row>
    <row r="29" spans="1:18">
      <c r="A29" s="98" t="s">
        <v>386</v>
      </c>
      <c r="B29" s="98" t="s">
        <v>387</v>
      </c>
      <c r="C29" s="98" t="s">
        <v>1541</v>
      </c>
      <c r="D29" s="98" t="s">
        <v>1289</v>
      </c>
      <c r="E29" s="99">
        <v>28497</v>
      </c>
      <c r="F29" s="98" t="s">
        <v>199</v>
      </c>
      <c r="G29" s="98" t="s">
        <v>153</v>
      </c>
      <c r="H29" s="98" t="s">
        <v>123</v>
      </c>
      <c r="I29" s="98"/>
      <c r="J29" s="99">
        <v>18</v>
      </c>
      <c r="K29" s="99">
        <v>24150</v>
      </c>
      <c r="L29" s="99">
        <f t="shared" si="1"/>
        <v>4347</v>
      </c>
      <c r="M29" s="99">
        <f t="shared" ref="M29:M31" si="7">L29</f>
        <v>4347</v>
      </c>
      <c r="N29" s="99"/>
      <c r="O29" s="99"/>
      <c r="P29" s="99"/>
      <c r="Q29" s="98"/>
      <c r="R29" s="98"/>
    </row>
    <row r="30" spans="1:18">
      <c r="A30" s="98" t="s">
        <v>1416</v>
      </c>
      <c r="B30" s="98" t="s">
        <v>1472</v>
      </c>
      <c r="C30" s="98" t="s">
        <v>1542</v>
      </c>
      <c r="D30" s="98" t="s">
        <v>1289</v>
      </c>
      <c r="E30" s="99">
        <v>22798</v>
      </c>
      <c r="F30" s="98" t="s">
        <v>198</v>
      </c>
      <c r="G30" s="98" t="s">
        <v>153</v>
      </c>
      <c r="H30" s="98" t="s">
        <v>123</v>
      </c>
      <c r="I30" s="98"/>
      <c r="J30" s="99">
        <v>18</v>
      </c>
      <c r="K30" s="99">
        <v>19320</v>
      </c>
      <c r="L30" s="99">
        <f t="shared" si="1"/>
        <v>3477.6</v>
      </c>
      <c r="M30" s="99">
        <f t="shared" si="7"/>
        <v>3477.6</v>
      </c>
      <c r="N30" s="99"/>
      <c r="O30" s="99"/>
      <c r="P30" s="99"/>
      <c r="Q30" s="98"/>
      <c r="R30" s="98"/>
    </row>
    <row r="31" spans="1:18">
      <c r="A31" s="98" t="s">
        <v>383</v>
      </c>
      <c r="B31" s="98" t="s">
        <v>384</v>
      </c>
      <c r="C31" s="98" t="s">
        <v>1543</v>
      </c>
      <c r="D31" s="98" t="s">
        <v>1289</v>
      </c>
      <c r="E31" s="99">
        <v>48899</v>
      </c>
      <c r="F31" s="98" t="s">
        <v>195</v>
      </c>
      <c r="G31" s="98" t="s">
        <v>153</v>
      </c>
      <c r="H31" s="98" t="s">
        <v>123</v>
      </c>
      <c r="I31" s="98"/>
      <c r="J31" s="99">
        <v>18</v>
      </c>
      <c r="K31" s="99">
        <v>41440</v>
      </c>
      <c r="L31" s="99">
        <f t="shared" si="1"/>
        <v>7459.2</v>
      </c>
      <c r="M31" s="99">
        <f t="shared" si="7"/>
        <v>7459.2</v>
      </c>
      <c r="N31" s="99"/>
      <c r="O31" s="99"/>
      <c r="P31" s="99"/>
      <c r="Q31" s="98"/>
      <c r="R31" s="98"/>
    </row>
    <row r="32" spans="1:18">
      <c r="A32" s="98" t="s">
        <v>190</v>
      </c>
      <c r="B32" s="98" t="s">
        <v>390</v>
      </c>
      <c r="C32" s="98" t="s">
        <v>1544</v>
      </c>
      <c r="D32" s="98" t="s">
        <v>1150</v>
      </c>
      <c r="E32" s="99">
        <v>53100</v>
      </c>
      <c r="F32" s="98" t="s">
        <v>191</v>
      </c>
      <c r="G32" s="98" t="s">
        <v>153</v>
      </c>
      <c r="H32" s="98" t="s">
        <v>123</v>
      </c>
      <c r="I32" s="98"/>
      <c r="J32" s="99">
        <v>18</v>
      </c>
      <c r="K32" s="99">
        <v>45000</v>
      </c>
      <c r="L32" s="99">
        <f t="shared" si="1"/>
        <v>8100</v>
      </c>
      <c r="M32" s="99"/>
      <c r="N32" s="99">
        <f t="shared" ref="N32:N33" si="8">L32/2</f>
        <v>4050</v>
      </c>
      <c r="O32" s="99">
        <f t="shared" ref="O32:O33" si="9">L32/2</f>
        <v>4050</v>
      </c>
      <c r="P32" s="99"/>
      <c r="Q32" s="98"/>
      <c r="R32" s="98"/>
    </row>
    <row r="33" spans="1:20">
      <c r="A33" s="98" t="s">
        <v>1417</v>
      </c>
      <c r="B33" s="98" t="s">
        <v>1473</v>
      </c>
      <c r="C33" s="98" t="s">
        <v>1545</v>
      </c>
      <c r="D33" s="98" t="s">
        <v>1150</v>
      </c>
      <c r="E33" s="99">
        <v>46946</v>
      </c>
      <c r="F33" s="98" t="s">
        <v>191</v>
      </c>
      <c r="G33" s="98" t="s">
        <v>153</v>
      </c>
      <c r="H33" s="98" t="s">
        <v>123</v>
      </c>
      <c r="I33" s="98"/>
      <c r="J33" s="99">
        <v>18</v>
      </c>
      <c r="K33" s="99">
        <v>39785</v>
      </c>
      <c r="L33" s="99">
        <f t="shared" si="1"/>
        <v>7161.3</v>
      </c>
      <c r="M33" s="99"/>
      <c r="N33" s="99">
        <f t="shared" si="8"/>
        <v>3580.65</v>
      </c>
      <c r="O33" s="99">
        <f t="shared" si="9"/>
        <v>3580.65</v>
      </c>
      <c r="P33" s="99"/>
      <c r="Q33" s="98"/>
      <c r="R33" s="98"/>
    </row>
    <row r="34" spans="1:20">
      <c r="A34" s="98" t="s">
        <v>1418</v>
      </c>
      <c r="B34" s="98" t="s">
        <v>1474</v>
      </c>
      <c r="C34" s="98" t="s">
        <v>1546</v>
      </c>
      <c r="D34" s="98" t="s">
        <v>1150</v>
      </c>
      <c r="E34" s="99">
        <v>12390</v>
      </c>
      <c r="F34" s="98" t="s">
        <v>374</v>
      </c>
      <c r="G34" s="98" t="s">
        <v>153</v>
      </c>
      <c r="H34" s="98" t="s">
        <v>123</v>
      </c>
      <c r="I34" s="98"/>
      <c r="J34" s="99">
        <v>18</v>
      </c>
      <c r="K34" s="99">
        <v>10500</v>
      </c>
      <c r="L34" s="99">
        <f t="shared" si="1"/>
        <v>1890</v>
      </c>
      <c r="M34" s="99">
        <f t="shared" ref="M34:M35" si="10">L34</f>
        <v>1890</v>
      </c>
      <c r="N34" s="99"/>
      <c r="O34" s="99"/>
      <c r="P34" s="99"/>
      <c r="Q34" s="98"/>
      <c r="R34" s="98"/>
    </row>
    <row r="35" spans="1:20">
      <c r="A35" s="98" t="s">
        <v>1419</v>
      </c>
      <c r="B35" s="98" t="s">
        <v>1475</v>
      </c>
      <c r="C35" s="98" t="s">
        <v>1547</v>
      </c>
      <c r="D35" s="98" t="s">
        <v>1150</v>
      </c>
      <c r="E35" s="99">
        <v>161523</v>
      </c>
      <c r="F35" s="98" t="s">
        <v>188</v>
      </c>
      <c r="G35" s="98" t="s">
        <v>153</v>
      </c>
      <c r="H35" s="98" t="s">
        <v>123</v>
      </c>
      <c r="I35" s="98"/>
      <c r="J35" s="99">
        <v>18</v>
      </c>
      <c r="K35" s="99">
        <v>136884</v>
      </c>
      <c r="L35" s="99">
        <f t="shared" si="1"/>
        <v>24639.119999999999</v>
      </c>
      <c r="M35" s="99">
        <f t="shared" si="10"/>
        <v>24639.119999999999</v>
      </c>
      <c r="N35" s="99"/>
      <c r="O35" s="99"/>
      <c r="P35" s="99"/>
      <c r="Q35" s="98"/>
      <c r="R35" s="98"/>
    </row>
    <row r="36" spans="1:20">
      <c r="A36" s="98" t="s">
        <v>1420</v>
      </c>
      <c r="B36" s="98" t="s">
        <v>1476</v>
      </c>
      <c r="C36" s="98" t="s">
        <v>1548</v>
      </c>
      <c r="D36" s="98" t="s">
        <v>1150</v>
      </c>
      <c r="E36" s="99">
        <v>3472</v>
      </c>
      <c r="F36" s="98" t="s">
        <v>1608</v>
      </c>
      <c r="G36" s="98" t="s">
        <v>153</v>
      </c>
      <c r="H36" s="98" t="s">
        <v>123</v>
      </c>
      <c r="I36" s="98"/>
      <c r="J36" s="99">
        <v>18</v>
      </c>
      <c r="K36" s="99">
        <v>2942.4</v>
      </c>
      <c r="L36" s="99">
        <f t="shared" si="1"/>
        <v>529.63199999999995</v>
      </c>
      <c r="M36" s="99"/>
      <c r="N36" s="99">
        <f>L36/2</f>
        <v>264.81599999999997</v>
      </c>
      <c r="O36" s="99">
        <f>L36/2</f>
        <v>264.81599999999997</v>
      </c>
      <c r="P36" s="99"/>
      <c r="Q36" s="98"/>
      <c r="R36" s="98"/>
    </row>
    <row r="37" spans="1:20">
      <c r="A37" s="98" t="s">
        <v>1419</v>
      </c>
      <c r="B37" s="98" t="s">
        <v>1475</v>
      </c>
      <c r="C37" s="98" t="s">
        <v>1549</v>
      </c>
      <c r="D37" s="98" t="s">
        <v>1150</v>
      </c>
      <c r="E37" s="99">
        <v>326639</v>
      </c>
      <c r="F37" s="98" t="s">
        <v>188</v>
      </c>
      <c r="G37" s="98" t="s">
        <v>153</v>
      </c>
      <c r="H37" s="98" t="s">
        <v>123</v>
      </c>
      <c r="I37" s="98"/>
      <c r="J37" s="99">
        <v>18</v>
      </c>
      <c r="K37" s="99">
        <v>276813</v>
      </c>
      <c r="L37" s="99">
        <f t="shared" si="1"/>
        <v>49826.34</v>
      </c>
      <c r="M37" s="99">
        <f t="shared" ref="M37:M54" si="11">L37</f>
        <v>49826.34</v>
      </c>
      <c r="N37" s="99"/>
      <c r="O37" s="99"/>
      <c r="P37" s="99"/>
      <c r="Q37" s="98"/>
      <c r="R37" s="98"/>
    </row>
    <row r="38" spans="1:20">
      <c r="A38" s="98" t="s">
        <v>1421</v>
      </c>
      <c r="B38" s="98" t="s">
        <v>1477</v>
      </c>
      <c r="C38" s="98" t="s">
        <v>1550</v>
      </c>
      <c r="D38" s="98" t="s">
        <v>1150</v>
      </c>
      <c r="E38" s="99">
        <v>14750</v>
      </c>
      <c r="F38" s="98" t="s">
        <v>186</v>
      </c>
      <c r="G38" s="98" t="s">
        <v>153</v>
      </c>
      <c r="H38" s="98" t="s">
        <v>123</v>
      </c>
      <c r="I38" s="98"/>
      <c r="J38" s="99">
        <v>18</v>
      </c>
      <c r="K38" s="99">
        <v>12500</v>
      </c>
      <c r="L38" s="99">
        <f t="shared" si="1"/>
        <v>2250</v>
      </c>
      <c r="M38" s="99">
        <f t="shared" si="11"/>
        <v>2250</v>
      </c>
      <c r="N38" s="99"/>
      <c r="O38" s="99"/>
      <c r="P38" s="99"/>
      <c r="Q38" s="98"/>
      <c r="R38" s="98"/>
    </row>
    <row r="39" spans="1:20">
      <c r="A39" s="98" t="s">
        <v>1422</v>
      </c>
      <c r="B39" s="98" t="s">
        <v>1478</v>
      </c>
      <c r="C39" s="98" t="s">
        <v>1551</v>
      </c>
      <c r="D39" s="98" t="s">
        <v>1150</v>
      </c>
      <c r="E39" s="99">
        <v>29500</v>
      </c>
      <c r="F39" s="98" t="s">
        <v>363</v>
      </c>
      <c r="G39" s="98" t="s">
        <v>153</v>
      </c>
      <c r="H39" s="98" t="s">
        <v>123</v>
      </c>
      <c r="I39" s="98"/>
      <c r="J39" s="99">
        <v>18</v>
      </c>
      <c r="K39" s="99">
        <v>25000</v>
      </c>
      <c r="L39" s="99">
        <f t="shared" si="1"/>
        <v>4500</v>
      </c>
      <c r="M39" s="99">
        <f t="shared" si="11"/>
        <v>4500</v>
      </c>
      <c r="N39" s="99"/>
      <c r="O39" s="99"/>
      <c r="P39" s="99"/>
      <c r="Q39" s="98"/>
      <c r="R39" s="98"/>
    </row>
    <row r="40" spans="1:20">
      <c r="A40" s="98" t="s">
        <v>1423</v>
      </c>
      <c r="B40" s="98" t="s">
        <v>1479</v>
      </c>
      <c r="C40" s="98" t="s">
        <v>1552</v>
      </c>
      <c r="D40" s="98" t="s">
        <v>1150</v>
      </c>
      <c r="E40" s="99">
        <v>54516</v>
      </c>
      <c r="F40" s="98" t="s">
        <v>1609</v>
      </c>
      <c r="G40" s="98" t="s">
        <v>153</v>
      </c>
      <c r="H40" s="98" t="s">
        <v>123</v>
      </c>
      <c r="I40" s="98"/>
      <c r="J40" s="99">
        <v>18</v>
      </c>
      <c r="K40" s="99">
        <v>46200</v>
      </c>
      <c r="L40" s="99">
        <f t="shared" si="1"/>
        <v>8316</v>
      </c>
      <c r="M40" s="99">
        <f t="shared" si="11"/>
        <v>8316</v>
      </c>
      <c r="N40" s="99"/>
      <c r="O40" s="99"/>
      <c r="P40" s="99"/>
      <c r="Q40" s="98"/>
      <c r="R40" s="98"/>
    </row>
    <row r="41" spans="1:20" s="136" customFormat="1">
      <c r="A41" s="98" t="s">
        <v>1424</v>
      </c>
      <c r="B41" s="98" t="s">
        <v>1480</v>
      </c>
      <c r="C41" s="98" t="s">
        <v>1553</v>
      </c>
      <c r="D41" s="98" t="s">
        <v>1150</v>
      </c>
      <c r="E41" s="99">
        <v>188210</v>
      </c>
      <c r="F41" s="98" t="s">
        <v>198</v>
      </c>
      <c r="G41" s="98" t="s">
        <v>153</v>
      </c>
      <c r="H41" s="98" t="s">
        <v>123</v>
      </c>
      <c r="I41" s="98"/>
      <c r="J41" s="99">
        <v>18</v>
      </c>
      <c r="K41" s="99">
        <v>159500</v>
      </c>
      <c r="L41" s="99">
        <f t="shared" si="1"/>
        <v>28710</v>
      </c>
      <c r="M41" s="99">
        <f t="shared" si="11"/>
        <v>28710</v>
      </c>
      <c r="N41" s="99"/>
      <c r="O41" s="99"/>
      <c r="P41" s="135"/>
      <c r="Q41" s="98"/>
      <c r="R41" s="98"/>
      <c r="S41" s="36"/>
      <c r="T41" s="36"/>
    </row>
    <row r="42" spans="1:20">
      <c r="A42" s="98" t="s">
        <v>1425</v>
      </c>
      <c r="B42" s="98" t="s">
        <v>1481</v>
      </c>
      <c r="C42" s="98" t="s">
        <v>1554</v>
      </c>
      <c r="D42" s="98" t="s">
        <v>1602</v>
      </c>
      <c r="E42" s="99">
        <v>53898</v>
      </c>
      <c r="F42" s="98" t="s">
        <v>189</v>
      </c>
      <c r="G42" s="98" t="s">
        <v>153</v>
      </c>
      <c r="H42" s="98" t="s">
        <v>123</v>
      </c>
      <c r="I42" s="98"/>
      <c r="J42" s="99">
        <v>18</v>
      </c>
      <c r="K42" s="99">
        <v>45676.61</v>
      </c>
      <c r="L42" s="99">
        <f t="shared" si="1"/>
        <v>8221.7898000000005</v>
      </c>
      <c r="M42" s="99">
        <f t="shared" si="11"/>
        <v>8221.7898000000005</v>
      </c>
      <c r="N42" s="99"/>
      <c r="O42" s="99"/>
      <c r="P42" s="99"/>
      <c r="Q42" s="98"/>
      <c r="R42" s="98"/>
    </row>
    <row r="43" spans="1:20">
      <c r="A43" s="98" t="s">
        <v>1426</v>
      </c>
      <c r="B43" s="98" t="s">
        <v>1482</v>
      </c>
      <c r="C43" s="98" t="s">
        <v>1555</v>
      </c>
      <c r="D43" s="98" t="s">
        <v>1602</v>
      </c>
      <c r="E43" s="99">
        <v>277890</v>
      </c>
      <c r="F43" s="98" t="s">
        <v>200</v>
      </c>
      <c r="G43" s="98" t="s">
        <v>153</v>
      </c>
      <c r="H43" s="98" t="s">
        <v>123</v>
      </c>
      <c r="I43" s="98"/>
      <c r="J43" s="99">
        <v>18</v>
      </c>
      <c r="K43" s="99">
        <v>235500</v>
      </c>
      <c r="L43" s="99">
        <f t="shared" si="1"/>
        <v>42390</v>
      </c>
      <c r="M43" s="99">
        <f t="shared" si="11"/>
        <v>42390</v>
      </c>
      <c r="N43" s="99"/>
      <c r="O43" s="99"/>
      <c r="P43" s="99"/>
      <c r="Q43" s="98"/>
      <c r="R43" s="98"/>
    </row>
    <row r="44" spans="1:20">
      <c r="A44" s="98" t="s">
        <v>1427</v>
      </c>
      <c r="B44" s="98" t="s">
        <v>1483</v>
      </c>
      <c r="C44" s="98" t="s">
        <v>1556</v>
      </c>
      <c r="D44" s="98" t="s">
        <v>1602</v>
      </c>
      <c r="E44" s="99">
        <v>56640</v>
      </c>
      <c r="F44" s="98" t="s">
        <v>154</v>
      </c>
      <c r="G44" s="98" t="s">
        <v>153</v>
      </c>
      <c r="H44" s="98" t="s">
        <v>123</v>
      </c>
      <c r="I44" s="98"/>
      <c r="J44" s="99">
        <v>18</v>
      </c>
      <c r="K44" s="99">
        <v>48000</v>
      </c>
      <c r="L44" s="99">
        <f t="shared" si="1"/>
        <v>8640</v>
      </c>
      <c r="M44" s="99">
        <f t="shared" si="11"/>
        <v>8640</v>
      </c>
      <c r="N44" s="98"/>
      <c r="O44" s="98"/>
      <c r="P44" s="98"/>
      <c r="Q44" s="98"/>
      <c r="R44" s="98"/>
    </row>
    <row r="45" spans="1:20">
      <c r="A45" s="98" t="s">
        <v>1428</v>
      </c>
      <c r="B45" s="98" t="s">
        <v>1484</v>
      </c>
      <c r="C45" s="98" t="s">
        <v>1557</v>
      </c>
      <c r="D45" s="98" t="s">
        <v>1602</v>
      </c>
      <c r="E45" s="99">
        <v>81774</v>
      </c>
      <c r="F45" s="98" t="s">
        <v>1610</v>
      </c>
      <c r="G45" s="98" t="s">
        <v>153</v>
      </c>
      <c r="H45" s="98" t="s">
        <v>123</v>
      </c>
      <c r="I45" s="98"/>
      <c r="J45" s="99">
        <v>18</v>
      </c>
      <c r="K45" s="99">
        <v>69300</v>
      </c>
      <c r="L45" s="99">
        <f t="shared" si="1"/>
        <v>12474</v>
      </c>
      <c r="M45" s="99">
        <f t="shared" si="11"/>
        <v>12474</v>
      </c>
      <c r="N45" s="99"/>
      <c r="O45" s="99"/>
      <c r="P45" s="98"/>
      <c r="Q45" s="98"/>
      <c r="R45" s="98"/>
    </row>
    <row r="46" spans="1:20">
      <c r="A46" s="98" t="s">
        <v>1428</v>
      </c>
      <c r="B46" s="98" t="s">
        <v>1484</v>
      </c>
      <c r="C46" s="98" t="s">
        <v>1558</v>
      </c>
      <c r="D46" s="98" t="s">
        <v>1602</v>
      </c>
      <c r="E46" s="99">
        <v>53808</v>
      </c>
      <c r="F46" s="98" t="s">
        <v>1610</v>
      </c>
      <c r="G46" s="98" t="s">
        <v>153</v>
      </c>
      <c r="H46" s="98" t="s">
        <v>123</v>
      </c>
      <c r="I46" s="98"/>
      <c r="J46" s="99">
        <v>18</v>
      </c>
      <c r="K46" s="99">
        <v>45600</v>
      </c>
      <c r="L46" s="99">
        <f t="shared" si="1"/>
        <v>8208</v>
      </c>
      <c r="M46" s="99">
        <f t="shared" si="11"/>
        <v>8208</v>
      </c>
      <c r="N46" s="98"/>
      <c r="O46" s="98"/>
      <c r="P46" s="98"/>
      <c r="Q46" s="98"/>
      <c r="R46" s="98"/>
    </row>
    <row r="47" spans="1:20">
      <c r="A47" s="98" t="s">
        <v>1428</v>
      </c>
      <c r="B47" s="98" t="s">
        <v>1484</v>
      </c>
      <c r="C47" s="98" t="s">
        <v>1559</v>
      </c>
      <c r="D47" s="98" t="s">
        <v>1602</v>
      </c>
      <c r="E47" s="99">
        <v>11151</v>
      </c>
      <c r="F47" s="98" t="s">
        <v>1610</v>
      </c>
      <c r="G47" s="98" t="s">
        <v>153</v>
      </c>
      <c r="H47" s="98" t="s">
        <v>123</v>
      </c>
      <c r="I47" s="98"/>
      <c r="J47" s="99">
        <v>18</v>
      </c>
      <c r="K47" s="99">
        <v>9450</v>
      </c>
      <c r="L47" s="99">
        <f t="shared" si="1"/>
        <v>1701</v>
      </c>
      <c r="M47" s="99">
        <f t="shared" si="11"/>
        <v>1701</v>
      </c>
      <c r="N47" s="98"/>
      <c r="O47" s="98"/>
      <c r="P47" s="98"/>
      <c r="Q47" s="98"/>
      <c r="R47" s="98"/>
    </row>
    <row r="48" spans="1:20">
      <c r="A48" s="98" t="s">
        <v>1429</v>
      </c>
      <c r="B48" s="98" t="s">
        <v>1485</v>
      </c>
      <c r="C48" s="98" t="s">
        <v>1560</v>
      </c>
      <c r="D48" s="98" t="s">
        <v>1602</v>
      </c>
      <c r="E48" s="99">
        <v>38675</v>
      </c>
      <c r="F48" s="98" t="s">
        <v>199</v>
      </c>
      <c r="G48" s="98" t="s">
        <v>153</v>
      </c>
      <c r="H48" s="98" t="s">
        <v>123</v>
      </c>
      <c r="I48" s="98"/>
      <c r="J48" s="99">
        <v>18</v>
      </c>
      <c r="K48" s="99">
        <v>32775</v>
      </c>
      <c r="L48" s="99">
        <f t="shared" si="1"/>
        <v>5899.5</v>
      </c>
      <c r="M48" s="99">
        <f t="shared" si="11"/>
        <v>5899.5</v>
      </c>
      <c r="N48" s="99"/>
      <c r="O48" s="99"/>
      <c r="P48" s="98"/>
      <c r="Q48" s="98"/>
      <c r="R48" s="98"/>
    </row>
    <row r="49" spans="1:18">
      <c r="A49" s="98" t="s">
        <v>1430</v>
      </c>
      <c r="B49" s="98" t="s">
        <v>1486</v>
      </c>
      <c r="C49" s="98" t="s">
        <v>1561</v>
      </c>
      <c r="D49" s="98" t="s">
        <v>1602</v>
      </c>
      <c r="E49" s="99">
        <v>73986</v>
      </c>
      <c r="F49" s="98" t="s">
        <v>1611</v>
      </c>
      <c r="G49" s="98" t="s">
        <v>153</v>
      </c>
      <c r="H49" s="98" t="s">
        <v>123</v>
      </c>
      <c r="I49" s="98"/>
      <c r="J49" s="99">
        <v>18</v>
      </c>
      <c r="K49" s="99">
        <v>62700</v>
      </c>
      <c r="L49" s="99">
        <f t="shared" si="1"/>
        <v>11286</v>
      </c>
      <c r="M49" s="99">
        <f t="shared" si="11"/>
        <v>11286</v>
      </c>
      <c r="N49" s="98"/>
      <c r="O49" s="98"/>
      <c r="P49" s="98"/>
      <c r="Q49" s="98"/>
      <c r="R49" s="98"/>
    </row>
    <row r="50" spans="1:18">
      <c r="A50" s="98" t="s">
        <v>1431</v>
      </c>
      <c r="B50" s="98" t="s">
        <v>1487</v>
      </c>
      <c r="C50" s="98" t="s">
        <v>1562</v>
      </c>
      <c r="D50" s="98" t="s">
        <v>1602</v>
      </c>
      <c r="E50" s="99">
        <v>102563</v>
      </c>
      <c r="F50" s="98" t="s">
        <v>154</v>
      </c>
      <c r="G50" s="98" t="s">
        <v>153</v>
      </c>
      <c r="H50" s="98" t="s">
        <v>123</v>
      </c>
      <c r="I50" s="98"/>
      <c r="J50" s="99">
        <v>18</v>
      </c>
      <c r="K50" s="99">
        <v>86918</v>
      </c>
      <c r="L50" s="99">
        <f t="shared" si="1"/>
        <v>15645.24</v>
      </c>
      <c r="M50" s="99">
        <f t="shared" si="11"/>
        <v>15645.24</v>
      </c>
      <c r="N50" s="99"/>
      <c r="O50" s="99"/>
      <c r="P50" s="99"/>
      <c r="Q50" s="98"/>
      <c r="R50" s="98"/>
    </row>
    <row r="51" spans="1:18">
      <c r="A51" s="98" t="s">
        <v>1432</v>
      </c>
      <c r="B51" s="98" t="s">
        <v>1488</v>
      </c>
      <c r="C51" s="98" t="s">
        <v>1563</v>
      </c>
      <c r="D51" s="98" t="s">
        <v>1603</v>
      </c>
      <c r="E51" s="99">
        <v>12390</v>
      </c>
      <c r="F51" s="98" t="s">
        <v>1612</v>
      </c>
      <c r="G51" s="98" t="s">
        <v>153</v>
      </c>
      <c r="H51" s="98" t="s">
        <v>123</v>
      </c>
      <c r="I51" s="98"/>
      <c r="J51" s="99">
        <v>18</v>
      </c>
      <c r="K51" s="99">
        <v>10500</v>
      </c>
      <c r="L51" s="99">
        <f t="shared" si="1"/>
        <v>1890</v>
      </c>
      <c r="M51" s="99">
        <f t="shared" si="11"/>
        <v>1890</v>
      </c>
      <c r="N51" s="99"/>
      <c r="O51" s="99"/>
      <c r="P51" s="99"/>
      <c r="Q51" s="98"/>
      <c r="R51" s="98"/>
    </row>
    <row r="52" spans="1:18">
      <c r="A52" s="98" t="s">
        <v>1433</v>
      </c>
      <c r="B52" s="98" t="s">
        <v>1489</v>
      </c>
      <c r="C52" s="98" t="s">
        <v>1564</v>
      </c>
      <c r="D52" s="98" t="s">
        <v>1604</v>
      </c>
      <c r="E52" s="99">
        <v>27010</v>
      </c>
      <c r="F52" s="98" t="s">
        <v>1607</v>
      </c>
      <c r="G52" s="98" t="s">
        <v>153</v>
      </c>
      <c r="H52" s="98" t="s">
        <v>123</v>
      </c>
      <c r="I52" s="98"/>
      <c r="J52" s="99">
        <v>18</v>
      </c>
      <c r="K52" s="99">
        <v>22890</v>
      </c>
      <c r="L52" s="99">
        <f t="shared" si="1"/>
        <v>4120.2</v>
      </c>
      <c r="M52" s="99">
        <f t="shared" si="11"/>
        <v>4120.2</v>
      </c>
      <c r="N52" s="99"/>
      <c r="O52" s="99"/>
      <c r="P52" s="98"/>
      <c r="Q52" s="98"/>
      <c r="R52" s="98"/>
    </row>
    <row r="53" spans="1:18">
      <c r="A53" s="98" t="s">
        <v>1433</v>
      </c>
      <c r="B53" s="98" t="s">
        <v>1490</v>
      </c>
      <c r="C53" s="98" t="s">
        <v>1565</v>
      </c>
      <c r="D53" s="98" t="s">
        <v>1604</v>
      </c>
      <c r="E53" s="99">
        <v>23293</v>
      </c>
      <c r="F53" s="98" t="s">
        <v>196</v>
      </c>
      <c r="G53" s="98" t="s">
        <v>153</v>
      </c>
      <c r="H53" s="98" t="s">
        <v>123</v>
      </c>
      <c r="I53" s="98"/>
      <c r="J53" s="99">
        <v>18</v>
      </c>
      <c r="K53" s="99">
        <v>19740</v>
      </c>
      <c r="L53" s="99">
        <f t="shared" si="1"/>
        <v>3553.2</v>
      </c>
      <c r="M53" s="99">
        <f t="shared" si="11"/>
        <v>3553.2</v>
      </c>
      <c r="N53" s="99"/>
      <c r="O53" s="99"/>
      <c r="P53" s="98"/>
      <c r="Q53" s="98"/>
      <c r="R53" s="98"/>
    </row>
    <row r="54" spans="1:18">
      <c r="A54" s="98" t="s">
        <v>1434</v>
      </c>
      <c r="B54" s="98" t="s">
        <v>1491</v>
      </c>
      <c r="C54" s="98" t="s">
        <v>1566</v>
      </c>
      <c r="D54" s="98" t="s">
        <v>1604</v>
      </c>
      <c r="E54" s="99">
        <v>34444</v>
      </c>
      <c r="F54" s="98" t="s">
        <v>196</v>
      </c>
      <c r="G54" s="98" t="s">
        <v>153</v>
      </c>
      <c r="H54" s="98" t="s">
        <v>123</v>
      </c>
      <c r="I54" s="98"/>
      <c r="J54" s="99">
        <v>18</v>
      </c>
      <c r="K54" s="99">
        <v>29190</v>
      </c>
      <c r="L54" s="99">
        <f t="shared" si="1"/>
        <v>5254.2</v>
      </c>
      <c r="M54" s="99">
        <f t="shared" si="11"/>
        <v>5254.2</v>
      </c>
      <c r="N54" s="99"/>
      <c r="O54" s="99"/>
      <c r="P54" s="98"/>
      <c r="Q54" s="98"/>
      <c r="R54" s="98"/>
    </row>
    <row r="55" spans="1:18">
      <c r="A55" s="98" t="s">
        <v>190</v>
      </c>
      <c r="B55" s="98" t="s">
        <v>365</v>
      </c>
      <c r="C55" s="98" t="s">
        <v>1567</v>
      </c>
      <c r="D55" s="98" t="s">
        <v>1604</v>
      </c>
      <c r="E55" s="99">
        <v>61950</v>
      </c>
      <c r="F55" s="98" t="s">
        <v>191</v>
      </c>
      <c r="G55" s="98" t="s">
        <v>153</v>
      </c>
      <c r="H55" s="98" t="s">
        <v>123</v>
      </c>
      <c r="I55" s="98"/>
      <c r="J55" s="99">
        <v>18</v>
      </c>
      <c r="K55" s="99">
        <v>52500</v>
      </c>
      <c r="L55" s="99">
        <f t="shared" si="1"/>
        <v>9450</v>
      </c>
      <c r="M55" s="99"/>
      <c r="N55" s="99">
        <f>L55/2</f>
        <v>4725</v>
      </c>
      <c r="O55" s="99">
        <f>L55/2</f>
        <v>4725</v>
      </c>
      <c r="P55" s="98"/>
      <c r="Q55" s="98"/>
      <c r="R55" s="98"/>
    </row>
    <row r="56" spans="1:18">
      <c r="A56" s="98" t="s">
        <v>1435</v>
      </c>
      <c r="B56" s="98" t="s">
        <v>1492</v>
      </c>
      <c r="C56" s="98" t="s">
        <v>1568</v>
      </c>
      <c r="D56" s="98" t="s">
        <v>1604</v>
      </c>
      <c r="E56" s="99">
        <v>17700</v>
      </c>
      <c r="F56" s="98" t="s">
        <v>198</v>
      </c>
      <c r="G56" s="98" t="s">
        <v>153</v>
      </c>
      <c r="H56" s="98" t="s">
        <v>123</v>
      </c>
      <c r="I56" s="98"/>
      <c r="J56" s="99">
        <v>18</v>
      </c>
      <c r="K56" s="99">
        <v>15000</v>
      </c>
      <c r="L56" s="99">
        <f t="shared" si="1"/>
        <v>2700</v>
      </c>
      <c r="M56" s="99">
        <f t="shared" ref="M56:M57" si="12">L56</f>
        <v>2700</v>
      </c>
      <c r="N56" s="98"/>
      <c r="O56" s="98"/>
      <c r="P56" s="98"/>
      <c r="Q56" s="98"/>
      <c r="R56" s="98"/>
    </row>
    <row r="57" spans="1:18">
      <c r="A57" s="98" t="s">
        <v>1436</v>
      </c>
      <c r="B57" s="98" t="s">
        <v>1493</v>
      </c>
      <c r="C57" s="98" t="s">
        <v>1569</v>
      </c>
      <c r="D57" s="98" t="s">
        <v>1604</v>
      </c>
      <c r="E57" s="99">
        <v>60593</v>
      </c>
      <c r="F57" s="98" t="s">
        <v>1613</v>
      </c>
      <c r="G57" s="98" t="s">
        <v>153</v>
      </c>
      <c r="H57" s="98" t="s">
        <v>123</v>
      </c>
      <c r="I57" s="98"/>
      <c r="J57" s="99">
        <v>18</v>
      </c>
      <c r="K57" s="99">
        <v>51350</v>
      </c>
      <c r="L57" s="99">
        <f t="shared" si="1"/>
        <v>9243</v>
      </c>
      <c r="M57" s="99">
        <f t="shared" si="12"/>
        <v>9243</v>
      </c>
      <c r="N57" s="99"/>
      <c r="O57" s="99"/>
      <c r="P57" s="98"/>
      <c r="Q57" s="98"/>
      <c r="R57" s="98"/>
    </row>
    <row r="58" spans="1:18">
      <c r="A58" s="98" t="s">
        <v>1193</v>
      </c>
      <c r="B58" s="98" t="s">
        <v>1494</v>
      </c>
      <c r="C58" s="98" t="s">
        <v>1336</v>
      </c>
      <c r="D58" s="98" t="s">
        <v>1290</v>
      </c>
      <c r="E58" s="99">
        <v>198240</v>
      </c>
      <c r="F58" s="98" t="s">
        <v>191</v>
      </c>
      <c r="G58" s="98" t="s">
        <v>153</v>
      </c>
      <c r="H58" s="98" t="s">
        <v>123</v>
      </c>
      <c r="I58" s="98"/>
      <c r="J58" s="99">
        <v>18</v>
      </c>
      <c r="K58" s="99">
        <v>168000</v>
      </c>
      <c r="L58" s="99">
        <f t="shared" si="1"/>
        <v>30240</v>
      </c>
      <c r="M58" s="99"/>
      <c r="N58" s="99">
        <f t="shared" ref="N58:N59" si="13">L58/2</f>
        <v>15120</v>
      </c>
      <c r="O58" s="99">
        <f t="shared" ref="O58:O59" si="14">L58/2</f>
        <v>15120</v>
      </c>
      <c r="P58" s="98"/>
      <c r="Q58" s="98"/>
      <c r="R58" s="98"/>
    </row>
    <row r="59" spans="1:18">
      <c r="A59" s="98" t="s">
        <v>1437</v>
      </c>
      <c r="B59" s="98" t="s">
        <v>1495</v>
      </c>
      <c r="C59" s="98" t="s">
        <v>1570</v>
      </c>
      <c r="D59" s="98" t="s">
        <v>1290</v>
      </c>
      <c r="E59" s="99">
        <v>616196</v>
      </c>
      <c r="F59" s="98" t="s">
        <v>191</v>
      </c>
      <c r="G59" s="98" t="s">
        <v>153</v>
      </c>
      <c r="H59" s="98" t="s">
        <v>123</v>
      </c>
      <c r="I59" s="98"/>
      <c r="J59" s="99">
        <v>18</v>
      </c>
      <c r="K59" s="99">
        <v>522200</v>
      </c>
      <c r="L59" s="99">
        <f t="shared" si="1"/>
        <v>93996</v>
      </c>
      <c r="M59" s="99"/>
      <c r="N59" s="99">
        <f t="shared" si="13"/>
        <v>46998</v>
      </c>
      <c r="O59" s="99">
        <f t="shared" si="14"/>
        <v>46998</v>
      </c>
      <c r="P59" s="98"/>
      <c r="Q59" s="98"/>
      <c r="R59" s="98"/>
    </row>
    <row r="60" spans="1:18">
      <c r="A60" s="98" t="s">
        <v>1196</v>
      </c>
      <c r="B60" s="98" t="s">
        <v>1496</v>
      </c>
      <c r="C60" s="98" t="s">
        <v>1340</v>
      </c>
      <c r="D60" s="98" t="s">
        <v>1291</v>
      </c>
      <c r="E60" s="99">
        <v>28839</v>
      </c>
      <c r="F60" s="98" t="s">
        <v>1209</v>
      </c>
      <c r="G60" s="98" t="s">
        <v>153</v>
      </c>
      <c r="H60" s="98" t="s">
        <v>123</v>
      </c>
      <c r="I60" s="98"/>
      <c r="J60" s="99">
        <v>18</v>
      </c>
      <c r="K60" s="99">
        <v>24440</v>
      </c>
      <c r="L60" s="99">
        <f t="shared" si="1"/>
        <v>4399.2</v>
      </c>
      <c r="M60" s="99">
        <f t="shared" ref="M60:M64" si="15">L60</f>
        <v>4399.2</v>
      </c>
      <c r="N60" s="99"/>
      <c r="O60" s="99"/>
      <c r="P60" s="98"/>
      <c r="Q60" s="98"/>
      <c r="R60" s="98"/>
    </row>
    <row r="61" spans="1:18">
      <c r="A61" s="98" t="s">
        <v>1199</v>
      </c>
      <c r="B61" s="98" t="s">
        <v>1497</v>
      </c>
      <c r="C61" s="98" t="s">
        <v>1571</v>
      </c>
      <c r="D61" s="98" t="s">
        <v>1292</v>
      </c>
      <c r="E61" s="99">
        <v>24284</v>
      </c>
      <c r="F61" s="98" t="s">
        <v>198</v>
      </c>
      <c r="G61" s="98" t="s">
        <v>153</v>
      </c>
      <c r="H61" s="98" t="s">
        <v>123</v>
      </c>
      <c r="I61" s="98"/>
      <c r="J61" s="99">
        <v>18</v>
      </c>
      <c r="K61" s="99">
        <v>20580</v>
      </c>
      <c r="L61" s="99">
        <f t="shared" si="1"/>
        <v>3704.3999999999996</v>
      </c>
      <c r="M61" s="99">
        <f t="shared" si="15"/>
        <v>3704.3999999999996</v>
      </c>
      <c r="N61" s="99"/>
      <c r="O61" s="99"/>
      <c r="P61" s="98"/>
      <c r="Q61" s="98"/>
      <c r="R61" s="98"/>
    </row>
    <row r="62" spans="1:18">
      <c r="A62" s="98" t="s">
        <v>1438</v>
      </c>
      <c r="B62" s="98" t="s">
        <v>1498</v>
      </c>
      <c r="C62" s="98" t="s">
        <v>1572</v>
      </c>
      <c r="D62" s="98" t="s">
        <v>1605</v>
      </c>
      <c r="E62" s="99">
        <v>70675</v>
      </c>
      <c r="F62" s="98" t="s">
        <v>199</v>
      </c>
      <c r="G62" s="98" t="s">
        <v>153</v>
      </c>
      <c r="H62" s="98" t="s">
        <v>123</v>
      </c>
      <c r="I62" s="98"/>
      <c r="J62" s="99">
        <v>18</v>
      </c>
      <c r="K62" s="99">
        <v>59894</v>
      </c>
      <c r="L62" s="99">
        <f t="shared" si="1"/>
        <v>10780.92</v>
      </c>
      <c r="M62" s="99">
        <f t="shared" si="15"/>
        <v>10780.92</v>
      </c>
      <c r="N62" s="98"/>
      <c r="O62" s="98"/>
      <c r="P62" s="98"/>
      <c r="Q62" s="98"/>
      <c r="R62" s="98"/>
    </row>
    <row r="63" spans="1:18">
      <c r="A63" s="98" t="s">
        <v>1438</v>
      </c>
      <c r="B63" s="98" t="s">
        <v>1498</v>
      </c>
      <c r="C63" s="98" t="s">
        <v>1573</v>
      </c>
      <c r="D63" s="98" t="s">
        <v>1605</v>
      </c>
      <c r="E63" s="99">
        <v>14750</v>
      </c>
      <c r="F63" s="98" t="s">
        <v>199</v>
      </c>
      <c r="G63" s="98" t="s">
        <v>153</v>
      </c>
      <c r="H63" s="98" t="s">
        <v>123</v>
      </c>
      <c r="I63" s="98"/>
      <c r="J63" s="99">
        <v>18</v>
      </c>
      <c r="K63" s="99">
        <v>12500</v>
      </c>
      <c r="L63" s="99">
        <f t="shared" si="1"/>
        <v>2250</v>
      </c>
      <c r="M63" s="99">
        <f t="shared" si="15"/>
        <v>2250</v>
      </c>
      <c r="N63" s="99"/>
      <c r="O63" s="99"/>
      <c r="P63" s="98"/>
      <c r="Q63" s="98"/>
      <c r="R63" s="98"/>
    </row>
    <row r="64" spans="1:18">
      <c r="A64" s="98" t="s">
        <v>1439</v>
      </c>
      <c r="B64" s="98" t="s">
        <v>1499</v>
      </c>
      <c r="C64" s="98" t="s">
        <v>1574</v>
      </c>
      <c r="D64" s="98" t="s">
        <v>1605</v>
      </c>
      <c r="E64" s="99">
        <v>375240</v>
      </c>
      <c r="F64" s="98" t="s">
        <v>376</v>
      </c>
      <c r="G64" s="98" t="s">
        <v>153</v>
      </c>
      <c r="H64" s="98" t="s">
        <v>123</v>
      </c>
      <c r="I64" s="98"/>
      <c r="J64" s="99">
        <v>18</v>
      </c>
      <c r="K64" s="99">
        <v>318000</v>
      </c>
      <c r="L64" s="99">
        <f t="shared" si="1"/>
        <v>57240</v>
      </c>
      <c r="M64" s="99">
        <f t="shared" si="15"/>
        <v>57240</v>
      </c>
      <c r="N64" s="99"/>
      <c r="O64" s="99"/>
      <c r="P64" s="98"/>
      <c r="Q64" s="98"/>
      <c r="R64" s="98"/>
    </row>
    <row r="65" spans="1:18">
      <c r="A65" s="98" t="s">
        <v>356</v>
      </c>
      <c r="B65" s="98" t="s">
        <v>364</v>
      </c>
      <c r="C65" s="98" t="s">
        <v>1575</v>
      </c>
      <c r="D65" s="98" t="s">
        <v>1605</v>
      </c>
      <c r="E65" s="99">
        <v>59000</v>
      </c>
      <c r="F65" s="98" t="s">
        <v>191</v>
      </c>
      <c r="G65" s="98" t="s">
        <v>153</v>
      </c>
      <c r="H65" s="98" t="s">
        <v>123</v>
      </c>
      <c r="I65" s="98"/>
      <c r="J65" s="99">
        <v>18</v>
      </c>
      <c r="K65" s="99">
        <v>50000</v>
      </c>
      <c r="L65" s="99">
        <f t="shared" si="1"/>
        <v>9000</v>
      </c>
      <c r="M65" s="99"/>
      <c r="N65" s="99">
        <f>L65/2</f>
        <v>4500</v>
      </c>
      <c r="O65" s="99">
        <f>L65/2</f>
        <v>4500</v>
      </c>
      <c r="P65" s="98"/>
      <c r="Q65" s="98"/>
      <c r="R65" s="98"/>
    </row>
    <row r="66" spans="1:18">
      <c r="A66" s="98" t="s">
        <v>1440</v>
      </c>
      <c r="B66" s="98" t="s">
        <v>1500</v>
      </c>
      <c r="C66" s="98" t="s">
        <v>1576</v>
      </c>
      <c r="D66" s="98" t="s">
        <v>1605</v>
      </c>
      <c r="E66" s="99">
        <v>12390</v>
      </c>
      <c r="F66" s="98" t="s">
        <v>195</v>
      </c>
      <c r="G66" s="98" t="s">
        <v>153</v>
      </c>
      <c r="H66" s="98" t="s">
        <v>123</v>
      </c>
      <c r="I66" s="98"/>
      <c r="J66" s="99">
        <v>18</v>
      </c>
      <c r="K66" s="99">
        <v>10500</v>
      </c>
      <c r="L66" s="99">
        <f t="shared" si="1"/>
        <v>1890</v>
      </c>
      <c r="M66" s="99">
        <f t="shared" ref="M66:M73" si="16">L66</f>
        <v>1890</v>
      </c>
      <c r="N66" s="99"/>
      <c r="O66" s="99"/>
      <c r="P66" s="98"/>
      <c r="Q66" s="98"/>
      <c r="R66" s="98"/>
    </row>
    <row r="67" spans="1:18">
      <c r="A67" s="98" t="s">
        <v>1441</v>
      </c>
      <c r="B67" s="98" t="s">
        <v>1501</v>
      </c>
      <c r="C67" s="98" t="s">
        <v>1577</v>
      </c>
      <c r="D67" s="98" t="s">
        <v>1605</v>
      </c>
      <c r="E67" s="99">
        <v>129800</v>
      </c>
      <c r="F67" s="98" t="s">
        <v>187</v>
      </c>
      <c r="G67" s="98" t="s">
        <v>153</v>
      </c>
      <c r="H67" s="98" t="s">
        <v>123</v>
      </c>
      <c r="I67" s="98"/>
      <c r="J67" s="99">
        <v>18</v>
      </c>
      <c r="K67" s="99">
        <v>110000</v>
      </c>
      <c r="L67" s="99">
        <f t="shared" si="1"/>
        <v>19800</v>
      </c>
      <c r="M67" s="99">
        <f t="shared" si="16"/>
        <v>19800</v>
      </c>
      <c r="N67" s="99"/>
      <c r="O67" s="99"/>
      <c r="P67" s="98"/>
      <c r="Q67" s="98"/>
      <c r="R67" s="98"/>
    </row>
    <row r="68" spans="1:18">
      <c r="A68" s="98" t="s">
        <v>1442</v>
      </c>
      <c r="B68" s="98" t="s">
        <v>1502</v>
      </c>
      <c r="C68" s="98" t="s">
        <v>1578</v>
      </c>
      <c r="D68" s="98" t="s">
        <v>1605</v>
      </c>
      <c r="E68" s="99">
        <v>17700</v>
      </c>
      <c r="F68" s="98" t="s">
        <v>195</v>
      </c>
      <c r="G68" s="98" t="s">
        <v>153</v>
      </c>
      <c r="H68" s="98" t="s">
        <v>123</v>
      </c>
      <c r="I68" s="98"/>
      <c r="J68" s="99">
        <v>18</v>
      </c>
      <c r="K68" s="99">
        <v>15000</v>
      </c>
      <c r="L68" s="99">
        <f t="shared" si="1"/>
        <v>2700</v>
      </c>
      <c r="M68" s="99">
        <f t="shared" si="16"/>
        <v>2700</v>
      </c>
      <c r="N68" s="99"/>
      <c r="O68" s="99"/>
      <c r="P68" s="98"/>
      <c r="Q68" s="98"/>
      <c r="R68" s="98"/>
    </row>
    <row r="69" spans="1:18">
      <c r="A69" s="98" t="s">
        <v>1200</v>
      </c>
      <c r="B69" s="98" t="s">
        <v>1503</v>
      </c>
      <c r="C69" s="98" t="s">
        <v>1579</v>
      </c>
      <c r="D69" s="98" t="s">
        <v>1293</v>
      </c>
      <c r="E69" s="99">
        <v>75331</v>
      </c>
      <c r="F69" s="98" t="s">
        <v>1211</v>
      </c>
      <c r="G69" s="98" t="s">
        <v>153</v>
      </c>
      <c r="H69" s="98" t="s">
        <v>123</v>
      </c>
      <c r="I69" s="98"/>
      <c r="J69" s="99">
        <v>18</v>
      </c>
      <c r="K69" s="99">
        <v>63840</v>
      </c>
      <c r="L69" s="99">
        <f t="shared" si="1"/>
        <v>11491.199999999999</v>
      </c>
      <c r="M69" s="99">
        <f t="shared" si="16"/>
        <v>11491.199999999999</v>
      </c>
      <c r="N69" s="99"/>
      <c r="O69" s="99"/>
      <c r="P69" s="98"/>
      <c r="Q69" s="98"/>
      <c r="R69" s="98"/>
    </row>
    <row r="70" spans="1:18">
      <c r="A70" s="98" t="s">
        <v>1201</v>
      </c>
      <c r="B70" s="98" t="s">
        <v>1504</v>
      </c>
      <c r="C70" s="98" t="s">
        <v>1580</v>
      </c>
      <c r="D70" s="98" t="s">
        <v>1293</v>
      </c>
      <c r="E70" s="99">
        <v>74340</v>
      </c>
      <c r="F70" s="98" t="s">
        <v>189</v>
      </c>
      <c r="G70" s="98" t="s">
        <v>153</v>
      </c>
      <c r="H70" s="98" t="s">
        <v>123</v>
      </c>
      <c r="I70" s="98"/>
      <c r="J70" s="99">
        <v>18</v>
      </c>
      <c r="K70" s="99">
        <v>63000</v>
      </c>
      <c r="L70" s="99">
        <f t="shared" ref="L70:L91" si="17">K70*J70%</f>
        <v>11340</v>
      </c>
      <c r="M70" s="99">
        <f t="shared" si="16"/>
        <v>11340</v>
      </c>
      <c r="N70" s="99"/>
      <c r="O70" s="99"/>
      <c r="P70" s="98"/>
      <c r="Q70" s="98"/>
      <c r="R70" s="98"/>
    </row>
    <row r="71" spans="1:18">
      <c r="A71" s="98" t="s">
        <v>1201</v>
      </c>
      <c r="B71" s="98" t="s">
        <v>1504</v>
      </c>
      <c r="C71" s="98" t="s">
        <v>1581</v>
      </c>
      <c r="D71" s="98" t="s">
        <v>1293</v>
      </c>
      <c r="E71" s="99">
        <v>191160</v>
      </c>
      <c r="F71" s="98" t="s">
        <v>189</v>
      </c>
      <c r="G71" s="98" t="s">
        <v>153</v>
      </c>
      <c r="H71" s="98" t="s">
        <v>123</v>
      </c>
      <c r="I71" s="98"/>
      <c r="J71" s="99">
        <v>18</v>
      </c>
      <c r="K71" s="99">
        <v>162000</v>
      </c>
      <c r="L71" s="99">
        <f t="shared" si="17"/>
        <v>29160</v>
      </c>
      <c r="M71" s="99">
        <f t="shared" si="16"/>
        <v>29160</v>
      </c>
      <c r="N71" s="99"/>
      <c r="O71" s="99"/>
      <c r="P71" s="98"/>
      <c r="Q71" s="98"/>
      <c r="R71" s="98"/>
    </row>
    <row r="72" spans="1:18">
      <c r="A72" s="98" t="s">
        <v>1201</v>
      </c>
      <c r="B72" s="98" t="s">
        <v>1504</v>
      </c>
      <c r="C72" s="98" t="s">
        <v>1582</v>
      </c>
      <c r="D72" s="98" t="s">
        <v>1293</v>
      </c>
      <c r="E72" s="99">
        <v>59566</v>
      </c>
      <c r="F72" s="98" t="s">
        <v>189</v>
      </c>
      <c r="G72" s="98" t="s">
        <v>153</v>
      </c>
      <c r="H72" s="98" t="s">
        <v>123</v>
      </c>
      <c r="I72" s="98"/>
      <c r="J72" s="99">
        <v>18</v>
      </c>
      <c r="K72" s="99">
        <v>50480</v>
      </c>
      <c r="L72" s="99">
        <f t="shared" si="17"/>
        <v>9086.4</v>
      </c>
      <c r="M72" s="99">
        <f t="shared" si="16"/>
        <v>9086.4</v>
      </c>
      <c r="N72" s="99"/>
      <c r="O72" s="99"/>
      <c r="P72" s="98"/>
      <c r="Q72" s="98"/>
      <c r="R72" s="98"/>
    </row>
    <row r="73" spans="1:18">
      <c r="A73" s="98" t="s">
        <v>1443</v>
      </c>
      <c r="B73" s="98" t="s">
        <v>1505</v>
      </c>
      <c r="C73" s="98" t="s">
        <v>1583</v>
      </c>
      <c r="D73" s="98" t="s">
        <v>1151</v>
      </c>
      <c r="E73" s="99">
        <v>106200</v>
      </c>
      <c r="F73" s="98" t="s">
        <v>187</v>
      </c>
      <c r="G73" s="98" t="s">
        <v>153</v>
      </c>
      <c r="H73" s="98" t="s">
        <v>123</v>
      </c>
      <c r="I73" s="98"/>
      <c r="J73" s="99">
        <v>18</v>
      </c>
      <c r="K73" s="99">
        <v>90000</v>
      </c>
      <c r="L73" s="99">
        <f t="shared" si="17"/>
        <v>16200</v>
      </c>
      <c r="M73" s="99">
        <f t="shared" si="16"/>
        <v>16200</v>
      </c>
      <c r="N73" s="98"/>
      <c r="O73" s="98"/>
      <c r="P73" s="98"/>
      <c r="Q73" s="98"/>
      <c r="R73" s="98"/>
    </row>
    <row r="74" spans="1:18">
      <c r="A74" s="98" t="s">
        <v>1408</v>
      </c>
      <c r="B74" s="98" t="s">
        <v>1506</v>
      </c>
      <c r="C74" s="98" t="s">
        <v>1584</v>
      </c>
      <c r="D74" s="98" t="s">
        <v>1151</v>
      </c>
      <c r="E74" s="99">
        <v>19576</v>
      </c>
      <c r="F74" s="98" t="s">
        <v>191</v>
      </c>
      <c r="G74" s="98" t="s">
        <v>153</v>
      </c>
      <c r="H74" s="98" t="s">
        <v>123</v>
      </c>
      <c r="I74" s="98"/>
      <c r="J74" s="99">
        <v>18</v>
      </c>
      <c r="K74" s="99">
        <v>16590</v>
      </c>
      <c r="L74" s="99">
        <f t="shared" si="17"/>
        <v>2986.2</v>
      </c>
      <c r="M74" s="99"/>
      <c r="N74" s="99">
        <f>L74/2</f>
        <v>1493.1</v>
      </c>
      <c r="O74" s="99">
        <f>L74/2</f>
        <v>1493.1</v>
      </c>
      <c r="P74" s="98"/>
      <c r="Q74" s="98"/>
      <c r="R74" s="98"/>
    </row>
    <row r="75" spans="1:18">
      <c r="A75" s="98" t="s">
        <v>396</v>
      </c>
      <c r="B75" s="98" t="s">
        <v>397</v>
      </c>
      <c r="C75" s="98" t="s">
        <v>1585</v>
      </c>
      <c r="D75" s="98" t="s">
        <v>1151</v>
      </c>
      <c r="E75" s="99">
        <v>3345</v>
      </c>
      <c r="F75" s="98" t="s">
        <v>154</v>
      </c>
      <c r="G75" s="98" t="s">
        <v>153</v>
      </c>
      <c r="H75" s="98" t="s">
        <v>123</v>
      </c>
      <c r="I75" s="98"/>
      <c r="J75" s="99">
        <v>18</v>
      </c>
      <c r="K75" s="99">
        <v>2835</v>
      </c>
      <c r="L75" s="99">
        <f t="shared" si="17"/>
        <v>510.29999999999995</v>
      </c>
      <c r="M75" s="99">
        <f t="shared" ref="M75:M83" si="18">L75</f>
        <v>510.29999999999995</v>
      </c>
      <c r="N75" s="99"/>
      <c r="O75" s="99"/>
      <c r="P75" s="98"/>
      <c r="Q75" s="98"/>
      <c r="R75" s="98"/>
    </row>
    <row r="76" spans="1:18">
      <c r="A76" s="98" t="s">
        <v>396</v>
      </c>
      <c r="B76" s="98" t="s">
        <v>397</v>
      </c>
      <c r="C76" s="98" t="s">
        <v>1586</v>
      </c>
      <c r="D76" s="98" t="s">
        <v>1151</v>
      </c>
      <c r="E76" s="99">
        <v>35617</v>
      </c>
      <c r="F76" s="98" t="s">
        <v>154</v>
      </c>
      <c r="G76" s="98" t="s">
        <v>153</v>
      </c>
      <c r="H76" s="98" t="s">
        <v>123</v>
      </c>
      <c r="I76" s="98"/>
      <c r="J76" s="99">
        <v>18</v>
      </c>
      <c r="K76" s="99">
        <v>30184</v>
      </c>
      <c r="L76" s="99">
        <f t="shared" si="17"/>
        <v>5433.12</v>
      </c>
      <c r="M76" s="99">
        <f t="shared" si="18"/>
        <v>5433.12</v>
      </c>
      <c r="N76" s="99"/>
      <c r="O76" s="99"/>
      <c r="P76" s="98"/>
      <c r="Q76" s="98"/>
      <c r="R76" s="98"/>
    </row>
    <row r="77" spans="1:18">
      <c r="A77" s="98" t="s">
        <v>1444</v>
      </c>
      <c r="B77" s="98" t="s">
        <v>1507</v>
      </c>
      <c r="C77" s="98" t="s">
        <v>1587</v>
      </c>
      <c r="D77" s="98" t="s">
        <v>1294</v>
      </c>
      <c r="E77" s="99">
        <v>51638</v>
      </c>
      <c r="F77" s="98" t="s">
        <v>199</v>
      </c>
      <c r="G77" s="98" t="s">
        <v>153</v>
      </c>
      <c r="H77" s="98" t="s">
        <v>123</v>
      </c>
      <c r="I77" s="98"/>
      <c r="J77" s="99">
        <v>18</v>
      </c>
      <c r="K77" s="99">
        <v>43761</v>
      </c>
      <c r="L77" s="99">
        <f t="shared" si="17"/>
        <v>7876.98</v>
      </c>
      <c r="M77" s="99">
        <f t="shared" si="18"/>
        <v>7876.98</v>
      </c>
      <c r="N77" s="99"/>
      <c r="O77" s="99"/>
      <c r="P77" s="98"/>
      <c r="Q77" s="98"/>
      <c r="R77" s="98"/>
    </row>
    <row r="78" spans="1:18">
      <c r="A78" s="98" t="s">
        <v>1206</v>
      </c>
      <c r="B78" s="98" t="s">
        <v>1508</v>
      </c>
      <c r="C78" s="98" t="s">
        <v>1588</v>
      </c>
      <c r="D78" s="98" t="s">
        <v>1294</v>
      </c>
      <c r="E78" s="99">
        <v>6230</v>
      </c>
      <c r="F78" s="98" t="s">
        <v>1213</v>
      </c>
      <c r="G78" s="98" t="s">
        <v>153</v>
      </c>
      <c r="H78" s="98" t="s">
        <v>123</v>
      </c>
      <c r="I78" s="98"/>
      <c r="J78" s="99">
        <v>18</v>
      </c>
      <c r="K78" s="99">
        <v>5280</v>
      </c>
      <c r="L78" s="99">
        <f t="shared" si="17"/>
        <v>950.4</v>
      </c>
      <c r="M78" s="99">
        <f t="shared" si="18"/>
        <v>950.4</v>
      </c>
      <c r="N78" s="99"/>
      <c r="O78" s="99"/>
      <c r="P78" s="98"/>
      <c r="Q78" s="98"/>
      <c r="R78" s="98"/>
    </row>
    <row r="79" spans="1:18">
      <c r="A79" s="98" t="s">
        <v>358</v>
      </c>
      <c r="B79" s="98" t="s">
        <v>375</v>
      </c>
      <c r="C79" s="98" t="s">
        <v>1589</v>
      </c>
      <c r="D79" s="98" t="s">
        <v>1294</v>
      </c>
      <c r="E79" s="99">
        <v>10620</v>
      </c>
      <c r="F79" s="98" t="s">
        <v>188</v>
      </c>
      <c r="G79" s="98" t="s">
        <v>153</v>
      </c>
      <c r="H79" s="98" t="s">
        <v>123</v>
      </c>
      <c r="I79" s="98"/>
      <c r="J79" s="99">
        <v>18</v>
      </c>
      <c r="K79" s="99">
        <v>9000</v>
      </c>
      <c r="L79" s="99">
        <f t="shared" si="17"/>
        <v>1620</v>
      </c>
      <c r="M79" s="99">
        <f t="shared" si="18"/>
        <v>1620</v>
      </c>
      <c r="N79" s="98"/>
      <c r="O79" s="98"/>
      <c r="P79" s="98"/>
      <c r="Q79" s="98"/>
      <c r="R79" s="98"/>
    </row>
    <row r="80" spans="1:18">
      <c r="A80" s="98" t="s">
        <v>1410</v>
      </c>
      <c r="B80" s="98" t="s">
        <v>1466</v>
      </c>
      <c r="C80" s="98" t="s">
        <v>1590</v>
      </c>
      <c r="D80" s="98" t="s">
        <v>1294</v>
      </c>
      <c r="E80" s="99">
        <v>10620</v>
      </c>
      <c r="F80" s="98" t="s">
        <v>196</v>
      </c>
      <c r="G80" s="98" t="s">
        <v>153</v>
      </c>
      <c r="H80" s="98" t="s">
        <v>123</v>
      </c>
      <c r="I80" s="98"/>
      <c r="J80" s="99">
        <v>18</v>
      </c>
      <c r="K80" s="99">
        <v>9000</v>
      </c>
      <c r="L80" s="99">
        <f t="shared" si="17"/>
        <v>1620</v>
      </c>
      <c r="M80" s="99">
        <f t="shared" si="18"/>
        <v>1620</v>
      </c>
      <c r="N80" s="99"/>
      <c r="O80" s="99"/>
      <c r="P80" s="98"/>
      <c r="Q80" s="98"/>
      <c r="R80" s="98"/>
    </row>
    <row r="81" spans="1:18">
      <c r="A81" s="98" t="s">
        <v>1445</v>
      </c>
      <c r="B81" s="98" t="s">
        <v>1509</v>
      </c>
      <c r="C81" s="98" t="s">
        <v>1591</v>
      </c>
      <c r="D81" s="98" t="s">
        <v>1294</v>
      </c>
      <c r="E81" s="99">
        <v>37296</v>
      </c>
      <c r="F81" s="98" t="s">
        <v>187</v>
      </c>
      <c r="G81" s="98" t="s">
        <v>153</v>
      </c>
      <c r="H81" s="98" t="s">
        <v>123</v>
      </c>
      <c r="I81" s="98"/>
      <c r="J81" s="99">
        <v>18</v>
      </c>
      <c r="K81" s="99">
        <v>31607</v>
      </c>
      <c r="L81" s="99">
        <f t="shared" si="17"/>
        <v>5689.26</v>
      </c>
      <c r="M81" s="99">
        <f t="shared" si="18"/>
        <v>5689.26</v>
      </c>
      <c r="N81" s="98"/>
      <c r="O81" s="98"/>
      <c r="P81" s="98"/>
      <c r="Q81" s="98"/>
      <c r="R81" s="98"/>
    </row>
    <row r="82" spans="1:18">
      <c r="A82" s="98" t="s">
        <v>1446</v>
      </c>
      <c r="B82" s="98" t="s">
        <v>1510</v>
      </c>
      <c r="C82" s="98" t="s">
        <v>1592</v>
      </c>
      <c r="D82" s="98" t="s">
        <v>1294</v>
      </c>
      <c r="E82" s="99">
        <v>112543</v>
      </c>
      <c r="F82" s="98" t="s">
        <v>199</v>
      </c>
      <c r="G82" s="98" t="s">
        <v>153</v>
      </c>
      <c r="H82" s="98" t="s">
        <v>123</v>
      </c>
      <c r="I82" s="98"/>
      <c r="J82" s="99">
        <v>18</v>
      </c>
      <c r="K82" s="99">
        <v>95375</v>
      </c>
      <c r="L82" s="99">
        <f t="shared" si="17"/>
        <v>17167.5</v>
      </c>
      <c r="M82" s="99">
        <f t="shared" si="18"/>
        <v>17167.5</v>
      </c>
      <c r="N82" s="99"/>
      <c r="O82" s="99"/>
      <c r="P82" s="98"/>
      <c r="Q82" s="98"/>
      <c r="R82" s="98"/>
    </row>
    <row r="83" spans="1:18">
      <c r="A83" s="98" t="s">
        <v>1447</v>
      </c>
      <c r="B83" s="98" t="s">
        <v>1511</v>
      </c>
      <c r="C83" s="98" t="s">
        <v>1593</v>
      </c>
      <c r="D83" s="98" t="s">
        <v>1294</v>
      </c>
      <c r="E83" s="99">
        <v>36055</v>
      </c>
      <c r="F83" s="98" t="s">
        <v>202</v>
      </c>
      <c r="G83" s="98" t="s">
        <v>153</v>
      </c>
      <c r="H83" s="98" t="s">
        <v>123</v>
      </c>
      <c r="I83" s="98"/>
      <c r="J83" s="99">
        <v>18</v>
      </c>
      <c r="K83" s="99">
        <v>30555</v>
      </c>
      <c r="L83" s="99">
        <f t="shared" si="17"/>
        <v>5499.9</v>
      </c>
      <c r="M83" s="99">
        <f t="shared" si="18"/>
        <v>5499.9</v>
      </c>
      <c r="N83" s="98"/>
      <c r="O83" s="98"/>
      <c r="P83" s="98"/>
      <c r="Q83" s="98"/>
      <c r="R83" s="98"/>
    </row>
    <row r="84" spans="1:18">
      <c r="A84" s="98" t="s">
        <v>1448</v>
      </c>
      <c r="B84" s="98" t="s">
        <v>1512</v>
      </c>
      <c r="C84" s="98" t="s">
        <v>1594</v>
      </c>
      <c r="D84" s="98" t="s">
        <v>1294</v>
      </c>
      <c r="E84" s="99">
        <v>61723</v>
      </c>
      <c r="F84" s="98" t="s">
        <v>191</v>
      </c>
      <c r="G84" s="98" t="s">
        <v>153</v>
      </c>
      <c r="H84" s="98" t="s">
        <v>123</v>
      </c>
      <c r="I84" s="98"/>
      <c r="J84" s="99">
        <v>18</v>
      </c>
      <c r="K84" s="99">
        <v>52307.64</v>
      </c>
      <c r="L84" s="99">
        <f t="shared" si="17"/>
        <v>9415.3752000000004</v>
      </c>
      <c r="M84" s="99"/>
      <c r="N84" s="99">
        <f>L84/2</f>
        <v>4707.6876000000002</v>
      </c>
      <c r="O84" s="99">
        <f>L84/2</f>
        <v>4707.6876000000002</v>
      </c>
      <c r="P84" s="98"/>
      <c r="Q84" s="98"/>
      <c r="R84" s="98"/>
    </row>
    <row r="85" spans="1:18">
      <c r="A85" s="98" t="s">
        <v>1449</v>
      </c>
      <c r="B85" s="98" t="s">
        <v>1513</v>
      </c>
      <c r="C85" s="98" t="s">
        <v>1595</v>
      </c>
      <c r="D85" s="98" t="s">
        <v>1294</v>
      </c>
      <c r="E85" s="99">
        <v>137251</v>
      </c>
      <c r="F85" s="98" t="s">
        <v>1613</v>
      </c>
      <c r="G85" s="98" t="s">
        <v>153</v>
      </c>
      <c r="H85" s="98" t="s">
        <v>123</v>
      </c>
      <c r="I85" s="98"/>
      <c r="J85" s="99">
        <v>18</v>
      </c>
      <c r="K85" s="99">
        <v>116314</v>
      </c>
      <c r="L85" s="99">
        <f t="shared" si="17"/>
        <v>20936.52</v>
      </c>
      <c r="M85" s="99">
        <f t="shared" ref="M85:M86" si="19">L85</f>
        <v>20936.52</v>
      </c>
      <c r="N85" s="98"/>
      <c r="O85" s="98"/>
      <c r="P85" s="98"/>
      <c r="Q85" s="98"/>
      <c r="R85" s="98"/>
    </row>
    <row r="86" spans="1:18">
      <c r="A86" s="98" t="s">
        <v>377</v>
      </c>
      <c r="B86" s="98" t="s">
        <v>378</v>
      </c>
      <c r="C86" s="98" t="s">
        <v>1596</v>
      </c>
      <c r="D86" s="98" t="s">
        <v>1294</v>
      </c>
      <c r="E86" s="99">
        <v>19576</v>
      </c>
      <c r="F86" s="98" t="s">
        <v>379</v>
      </c>
      <c r="G86" s="98" t="s">
        <v>153</v>
      </c>
      <c r="H86" s="98" t="s">
        <v>123</v>
      </c>
      <c r="I86" s="98"/>
      <c r="J86" s="99">
        <v>18</v>
      </c>
      <c r="K86" s="99">
        <v>16590</v>
      </c>
      <c r="L86" s="99">
        <f t="shared" si="17"/>
        <v>2986.2</v>
      </c>
      <c r="M86" s="99">
        <f t="shared" si="19"/>
        <v>2986.2</v>
      </c>
      <c r="N86" s="99"/>
      <c r="O86" s="99"/>
      <c r="P86" s="98"/>
      <c r="Q86" s="98"/>
      <c r="R86" s="98"/>
    </row>
    <row r="87" spans="1:18">
      <c r="A87" s="98" t="s">
        <v>1413</v>
      </c>
      <c r="B87" s="98" t="s">
        <v>1514</v>
      </c>
      <c r="C87" s="98" t="s">
        <v>1597</v>
      </c>
      <c r="D87" s="98" t="s">
        <v>1294</v>
      </c>
      <c r="E87" s="99">
        <v>15859</v>
      </c>
      <c r="F87" s="98" t="s">
        <v>191</v>
      </c>
      <c r="G87" s="98" t="s">
        <v>153</v>
      </c>
      <c r="H87" s="98" t="s">
        <v>123</v>
      </c>
      <c r="I87" s="98"/>
      <c r="J87" s="99">
        <v>18</v>
      </c>
      <c r="K87" s="99">
        <v>13440</v>
      </c>
      <c r="L87" s="99">
        <f t="shared" si="17"/>
        <v>2419.1999999999998</v>
      </c>
      <c r="M87" s="99"/>
      <c r="N87" s="99">
        <f>L87/2</f>
        <v>1209.5999999999999</v>
      </c>
      <c r="O87" s="99">
        <f>L87/2</f>
        <v>1209.5999999999999</v>
      </c>
      <c r="P87" s="98"/>
      <c r="Q87" s="98"/>
      <c r="R87" s="98"/>
    </row>
    <row r="88" spans="1:18">
      <c r="A88" s="98" t="s">
        <v>1450</v>
      </c>
      <c r="B88" s="98" t="s">
        <v>1515</v>
      </c>
      <c r="C88" s="98" t="s">
        <v>1598</v>
      </c>
      <c r="D88" s="98" t="s">
        <v>1294</v>
      </c>
      <c r="E88" s="99">
        <v>23293</v>
      </c>
      <c r="F88" s="98" t="s">
        <v>1613</v>
      </c>
      <c r="G88" s="98" t="s">
        <v>153</v>
      </c>
      <c r="H88" s="98" t="s">
        <v>123</v>
      </c>
      <c r="I88" s="98"/>
      <c r="J88" s="99">
        <v>18</v>
      </c>
      <c r="K88" s="99">
        <v>19740</v>
      </c>
      <c r="L88" s="99">
        <f t="shared" si="17"/>
        <v>3553.2</v>
      </c>
      <c r="M88" s="99">
        <f t="shared" ref="M88:M91" si="20">L88</f>
        <v>3553.2</v>
      </c>
      <c r="N88" s="99"/>
      <c r="O88" s="99"/>
      <c r="P88" s="98"/>
      <c r="Q88" s="98"/>
      <c r="R88" s="98"/>
    </row>
    <row r="89" spans="1:18">
      <c r="A89" s="98" t="s">
        <v>1701</v>
      </c>
      <c r="B89" s="98" t="s">
        <v>1702</v>
      </c>
      <c r="C89" s="98" t="s">
        <v>1703</v>
      </c>
      <c r="D89" s="181">
        <v>45929</v>
      </c>
      <c r="E89" s="99">
        <v>5659600.96</v>
      </c>
      <c r="F89" s="98" t="s">
        <v>191</v>
      </c>
      <c r="G89" s="98" t="s">
        <v>153</v>
      </c>
      <c r="H89" s="98" t="s">
        <v>123</v>
      </c>
      <c r="I89" s="98"/>
      <c r="J89" s="99">
        <v>18</v>
      </c>
      <c r="K89" s="99">
        <v>4796272</v>
      </c>
      <c r="L89" s="99">
        <f>K89*18%</f>
        <v>863328.96</v>
      </c>
      <c r="M89" s="99"/>
      <c r="N89" s="99">
        <v>431664.48</v>
      </c>
      <c r="O89" s="99">
        <v>431664.48</v>
      </c>
      <c r="P89" s="98"/>
      <c r="Q89" s="98"/>
      <c r="R89" s="98"/>
    </row>
    <row r="90" spans="1:18">
      <c r="A90" s="98" t="s">
        <v>1701</v>
      </c>
      <c r="B90" s="98" t="s">
        <v>1702</v>
      </c>
      <c r="C90" s="98" t="s">
        <v>1704</v>
      </c>
      <c r="D90" s="181">
        <v>45929</v>
      </c>
      <c r="E90" s="99">
        <v>141600</v>
      </c>
      <c r="F90" s="98" t="s">
        <v>191</v>
      </c>
      <c r="G90" s="98" t="s">
        <v>153</v>
      </c>
      <c r="H90" s="98" t="s">
        <v>123</v>
      </c>
      <c r="I90" s="98"/>
      <c r="J90" s="99">
        <v>18</v>
      </c>
      <c r="K90" s="99">
        <v>120000</v>
      </c>
      <c r="L90" s="99">
        <f>K90*18%</f>
        <v>21600</v>
      </c>
      <c r="M90" s="99"/>
      <c r="N90" s="99">
        <v>10800</v>
      </c>
      <c r="O90" s="99">
        <v>10800</v>
      </c>
      <c r="P90" s="98"/>
      <c r="Q90" s="98"/>
      <c r="R90" s="98"/>
    </row>
    <row r="91" spans="1:18">
      <c r="A91" s="98" t="s">
        <v>1451</v>
      </c>
      <c r="B91" s="98" t="s">
        <v>1516</v>
      </c>
      <c r="C91" s="98" t="s">
        <v>1599</v>
      </c>
      <c r="D91" s="98" t="s">
        <v>1294</v>
      </c>
      <c r="E91" s="99">
        <v>139830</v>
      </c>
      <c r="F91" s="98" t="s">
        <v>203</v>
      </c>
      <c r="G91" s="98" t="s">
        <v>153</v>
      </c>
      <c r="H91" s="98" t="s">
        <v>123</v>
      </c>
      <c r="I91" s="98"/>
      <c r="J91" s="99">
        <v>18</v>
      </c>
      <c r="K91" s="99">
        <v>118500</v>
      </c>
      <c r="L91" s="99">
        <f t="shared" si="17"/>
        <v>21330</v>
      </c>
      <c r="M91" s="99">
        <f t="shared" si="20"/>
        <v>21330</v>
      </c>
      <c r="N91" s="98"/>
      <c r="O91" s="98"/>
      <c r="P91" s="98"/>
      <c r="Q91" s="98"/>
      <c r="R91" s="98"/>
    </row>
    <row r="92" spans="1:18">
      <c r="E92" s="38"/>
      <c r="J92" s="38"/>
      <c r="K92" s="38"/>
      <c r="L92" s="38"/>
      <c r="M92" s="38"/>
      <c r="N92" s="260"/>
      <c r="O92" s="260"/>
      <c r="P92" s="261"/>
      <c r="Q92" s="261"/>
      <c r="R92" s="98"/>
    </row>
    <row r="93" spans="1:18">
      <c r="E93" s="38"/>
      <c r="J93" s="38"/>
      <c r="K93" s="38"/>
      <c r="L93" s="38"/>
      <c r="M93" s="38"/>
      <c r="N93" s="99"/>
      <c r="O93" s="99"/>
      <c r="P93" s="98"/>
      <c r="Q93" s="98"/>
      <c r="R93" s="98"/>
    </row>
    <row r="94" spans="1:18">
      <c r="E94" s="38"/>
      <c r="J94" s="38"/>
      <c r="K94" s="38"/>
      <c r="L94" s="38"/>
      <c r="M94" s="38"/>
      <c r="N94" s="99"/>
      <c r="O94" s="99"/>
      <c r="P94" s="98"/>
      <c r="Q94" s="98"/>
      <c r="R94" s="98"/>
    </row>
    <row r="95" spans="1:18">
      <c r="E95" s="38"/>
      <c r="J95" s="38"/>
      <c r="K95" s="38"/>
      <c r="L95" s="38"/>
      <c r="M95" s="38"/>
      <c r="N95" s="98"/>
      <c r="O95" s="98"/>
      <c r="P95" s="98"/>
      <c r="Q95" s="98"/>
      <c r="R95" s="98"/>
    </row>
    <row r="96" spans="1:18">
      <c r="E96" s="38"/>
      <c r="J96" s="38"/>
      <c r="K96" s="38"/>
      <c r="L96" s="38"/>
      <c r="M96" s="38"/>
      <c r="N96" s="98"/>
      <c r="O96" s="98"/>
      <c r="P96" s="98"/>
      <c r="Q96" s="98"/>
      <c r="R96" s="98"/>
    </row>
    <row r="97" spans="1:18">
      <c r="E97" s="38"/>
      <c r="J97" s="38"/>
      <c r="K97" s="38"/>
      <c r="L97" s="38"/>
      <c r="M97" s="38"/>
      <c r="N97" s="98"/>
      <c r="O97" s="98"/>
      <c r="P97" s="98"/>
      <c r="Q97" s="98"/>
      <c r="R97" s="98"/>
    </row>
    <row r="98" spans="1:18">
      <c r="A98" s="188"/>
      <c r="B98" s="188"/>
      <c r="C98" s="188"/>
      <c r="D98" s="188"/>
      <c r="E98" s="189"/>
      <c r="F98" s="188"/>
      <c r="G98" s="188"/>
      <c r="H98" s="188"/>
      <c r="I98" s="188"/>
      <c r="J98" s="189"/>
      <c r="K98" s="189"/>
      <c r="L98" s="189"/>
      <c r="M98" s="189"/>
      <c r="N98" s="188"/>
      <c r="O98" s="188"/>
      <c r="P98" s="188"/>
      <c r="Q98" s="188"/>
      <c r="R98" s="18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workbookViewId="0">
      <selection activeCell="B89" sqref="B89"/>
    </sheetView>
  </sheetViews>
  <sheetFormatPr defaultRowHeight="15"/>
  <cols>
    <col min="1" max="1" width="17.28515625" style="36" customWidth="1"/>
    <col min="2" max="2" width="17.7109375" style="36" customWidth="1"/>
    <col min="3" max="3" width="12.7109375" style="36" customWidth="1"/>
    <col min="4" max="4" width="18.5703125" style="36" customWidth="1"/>
    <col min="5" max="5" width="10.140625" style="36" customWidth="1"/>
    <col min="6" max="6" width="19.85546875" style="36" customWidth="1"/>
    <col min="7" max="7" width="16.7109375" style="36" customWidth="1"/>
    <col min="8" max="8" width="9.140625" style="36" customWidth="1"/>
    <col min="9" max="9" width="19" style="36" customWidth="1"/>
    <col min="10" max="16384" width="9.140625" style="36"/>
  </cols>
  <sheetData>
    <row r="1" spans="1:11">
      <c r="A1" s="35" t="s">
        <v>37</v>
      </c>
    </row>
    <row r="2" spans="1:11">
      <c r="A2" s="37" t="s">
        <v>22</v>
      </c>
      <c r="B2" s="37" t="s">
        <v>21</v>
      </c>
      <c r="C2" s="37" t="s">
        <v>22</v>
      </c>
      <c r="D2" s="37" t="s">
        <v>23</v>
      </c>
      <c r="E2" s="37" t="s">
        <v>22</v>
      </c>
      <c r="F2" s="37" t="s">
        <v>38</v>
      </c>
      <c r="G2" s="37" t="s">
        <v>22</v>
      </c>
      <c r="H2" s="37" t="s">
        <v>22</v>
      </c>
      <c r="I2" s="37" t="s">
        <v>24</v>
      </c>
    </row>
    <row r="3" spans="1:11">
      <c r="A3" s="36" t="s">
        <v>22</v>
      </c>
      <c r="B3" s="36">
        <f>COUNTA(B5:B89)</f>
        <v>85</v>
      </c>
      <c r="C3" s="36" t="s">
        <v>22</v>
      </c>
      <c r="D3" s="112">
        <f>SUM(D5:D89)</f>
        <v>6595387.5800000001</v>
      </c>
      <c r="E3" s="36" t="s">
        <v>22</v>
      </c>
      <c r="F3" s="36">
        <v>0</v>
      </c>
      <c r="G3" s="36" t="s">
        <v>22</v>
      </c>
      <c r="H3" s="36" t="s">
        <v>22</v>
      </c>
      <c r="I3" s="112">
        <f>SUM(I5:I89)</f>
        <v>6595384.9100000029</v>
      </c>
    </row>
    <row r="4" spans="1:11" s="52" customFormat="1">
      <c r="A4" s="279" t="s">
        <v>39</v>
      </c>
      <c r="B4" s="279" t="s">
        <v>27</v>
      </c>
      <c r="C4" s="279" t="s">
        <v>28</v>
      </c>
      <c r="D4" s="279" t="s">
        <v>29</v>
      </c>
      <c r="E4" s="279" t="s">
        <v>40</v>
      </c>
      <c r="F4" s="279" t="s">
        <v>41</v>
      </c>
      <c r="G4" s="279" t="s">
        <v>42</v>
      </c>
      <c r="H4" s="279" t="s">
        <v>34</v>
      </c>
      <c r="I4" s="279" t="s">
        <v>35</v>
      </c>
      <c r="J4" s="279" t="s">
        <v>132</v>
      </c>
      <c r="K4" s="279" t="s">
        <v>46</v>
      </c>
    </row>
    <row r="5" spans="1:11">
      <c r="A5" s="98"/>
      <c r="B5" s="191" t="s">
        <v>1729</v>
      </c>
      <c r="C5" s="192">
        <v>45930</v>
      </c>
      <c r="D5" s="99">
        <v>3794.69</v>
      </c>
      <c r="E5" s="98"/>
      <c r="F5" s="98"/>
      <c r="G5" s="98"/>
      <c r="H5" s="99"/>
      <c r="I5" s="99">
        <v>3794.69</v>
      </c>
      <c r="J5" s="99"/>
      <c r="K5" s="111"/>
    </row>
    <row r="6" spans="1:11">
      <c r="A6" s="98"/>
      <c r="B6" s="191" t="s">
        <v>1094</v>
      </c>
      <c r="C6" s="192">
        <v>45930</v>
      </c>
      <c r="D6" s="99">
        <v>64364.710000000006</v>
      </c>
      <c r="E6" s="98"/>
      <c r="F6" s="98"/>
      <c r="G6" s="98"/>
      <c r="H6" s="99"/>
      <c r="I6" s="99">
        <v>64364.710000000006</v>
      </c>
      <c r="J6" s="99"/>
      <c r="K6" s="111"/>
    </row>
    <row r="7" spans="1:11">
      <c r="A7" s="98"/>
      <c r="B7" s="191" t="s">
        <v>1095</v>
      </c>
      <c r="C7" s="192">
        <v>45930</v>
      </c>
      <c r="D7" s="99">
        <v>38454.47</v>
      </c>
      <c r="E7" s="98"/>
      <c r="F7" s="98"/>
      <c r="G7" s="98"/>
      <c r="H7" s="99"/>
      <c r="I7" s="99">
        <v>38454.47</v>
      </c>
      <c r="J7" s="99"/>
      <c r="K7" s="111"/>
    </row>
    <row r="8" spans="1:11">
      <c r="A8" s="98"/>
      <c r="B8" s="191" t="s">
        <v>1096</v>
      </c>
      <c r="C8" s="192">
        <v>45930</v>
      </c>
      <c r="D8" s="99">
        <v>254945.16</v>
      </c>
      <c r="E8" s="98"/>
      <c r="F8" s="98"/>
      <c r="G8" s="98"/>
      <c r="H8" s="99"/>
      <c r="I8" s="99">
        <v>254945.16</v>
      </c>
      <c r="J8" s="99"/>
      <c r="K8" s="111"/>
    </row>
    <row r="9" spans="1:11">
      <c r="A9" s="98"/>
      <c r="B9" s="191" t="s">
        <v>1097</v>
      </c>
      <c r="C9" s="192">
        <v>45930</v>
      </c>
      <c r="D9" s="99">
        <v>36835.08</v>
      </c>
      <c r="E9" s="98"/>
      <c r="F9" s="98"/>
      <c r="G9" s="98"/>
      <c r="H9" s="99"/>
      <c r="I9" s="99">
        <v>36835.08</v>
      </c>
      <c r="J9" s="99"/>
      <c r="K9" s="111"/>
    </row>
    <row r="10" spans="1:11">
      <c r="A10" s="98"/>
      <c r="B10" s="191" t="s">
        <v>1098</v>
      </c>
      <c r="C10" s="192">
        <v>45930</v>
      </c>
      <c r="D10" s="99">
        <v>64171.350000000006</v>
      </c>
      <c r="E10" s="98"/>
      <c r="F10" s="98"/>
      <c r="G10" s="98"/>
      <c r="H10" s="99"/>
      <c r="I10" s="99">
        <v>64171.350000000006</v>
      </c>
      <c r="J10" s="99"/>
      <c r="K10" s="111"/>
    </row>
    <row r="11" spans="1:11">
      <c r="A11" s="98"/>
      <c r="B11" s="191" t="s">
        <v>1099</v>
      </c>
      <c r="C11" s="192">
        <v>45930</v>
      </c>
      <c r="D11" s="99">
        <v>26321.13</v>
      </c>
      <c r="E11" s="98"/>
      <c r="F11" s="98"/>
      <c r="G11" s="98"/>
      <c r="H11" s="99"/>
      <c r="I11" s="99">
        <v>26321.13</v>
      </c>
      <c r="J11" s="99"/>
      <c r="K11" s="111"/>
    </row>
    <row r="12" spans="1:11">
      <c r="A12" s="98"/>
      <c r="B12" s="191" t="s">
        <v>1100</v>
      </c>
      <c r="C12" s="192">
        <v>45930</v>
      </c>
      <c r="D12" s="99">
        <v>45318.75</v>
      </c>
      <c r="E12" s="98"/>
      <c r="F12" s="98"/>
      <c r="G12" s="98"/>
      <c r="H12" s="99"/>
      <c r="I12" s="99">
        <v>45318.75</v>
      </c>
      <c r="J12" s="99"/>
      <c r="K12" s="111"/>
    </row>
    <row r="13" spans="1:11">
      <c r="A13" s="98"/>
      <c r="B13" s="191" t="s">
        <v>1101</v>
      </c>
      <c r="C13" s="192">
        <v>45930</v>
      </c>
      <c r="D13" s="99">
        <v>8000.27</v>
      </c>
      <c r="E13" s="98"/>
      <c r="F13" s="98"/>
      <c r="G13" s="98"/>
      <c r="H13" s="99"/>
      <c r="I13" s="99">
        <v>8000.27</v>
      </c>
      <c r="J13" s="99"/>
      <c r="K13" s="111"/>
    </row>
    <row r="14" spans="1:11">
      <c r="A14" s="98"/>
      <c r="B14" s="191" t="s">
        <v>1102</v>
      </c>
      <c r="C14" s="192">
        <v>45930</v>
      </c>
      <c r="D14" s="99">
        <v>13051.800000000001</v>
      </c>
      <c r="E14" s="98"/>
      <c r="F14" s="98"/>
      <c r="G14" s="98"/>
      <c r="H14" s="99"/>
      <c r="I14" s="99">
        <v>13051.800000000001</v>
      </c>
      <c r="J14" s="99"/>
      <c r="K14" s="111"/>
    </row>
    <row r="15" spans="1:11">
      <c r="A15" s="98"/>
      <c r="B15" s="191" t="s">
        <v>1103</v>
      </c>
      <c r="C15" s="192">
        <v>45930</v>
      </c>
      <c r="D15" s="99">
        <v>42635.880000000005</v>
      </c>
      <c r="E15" s="98"/>
      <c r="F15" s="98"/>
      <c r="G15" s="98"/>
      <c r="H15" s="99"/>
      <c r="I15" s="99">
        <v>42635.880000000005</v>
      </c>
      <c r="J15" s="99"/>
      <c r="K15" s="111"/>
    </row>
    <row r="16" spans="1:11">
      <c r="A16" s="98"/>
      <c r="B16" s="191" t="s">
        <v>1104</v>
      </c>
      <c r="C16" s="192">
        <v>45930</v>
      </c>
      <c r="D16" s="99">
        <v>12230.02</v>
      </c>
      <c r="E16" s="98"/>
      <c r="F16" s="98"/>
      <c r="G16" s="98"/>
      <c r="H16" s="99"/>
      <c r="I16" s="99">
        <v>12230.02</v>
      </c>
      <c r="J16" s="99"/>
      <c r="K16" s="111"/>
    </row>
    <row r="17" spans="1:11">
      <c r="A17" s="98"/>
      <c r="B17" s="191" t="s">
        <v>1105</v>
      </c>
      <c r="C17" s="192">
        <v>45930</v>
      </c>
      <c r="D17" s="99">
        <v>80993.670000000013</v>
      </c>
      <c r="E17" s="98"/>
      <c r="F17" s="98"/>
      <c r="G17" s="98"/>
      <c r="H17" s="99"/>
      <c r="I17" s="99">
        <v>80993.670000000013</v>
      </c>
      <c r="J17" s="99"/>
      <c r="K17" s="111"/>
    </row>
    <row r="18" spans="1:11">
      <c r="A18" s="98"/>
      <c r="B18" s="191" t="s">
        <v>1106</v>
      </c>
      <c r="C18" s="192">
        <v>45930</v>
      </c>
      <c r="D18" s="99">
        <v>162229.04</v>
      </c>
      <c r="E18" s="98"/>
      <c r="F18" s="98"/>
      <c r="G18" s="98"/>
      <c r="H18" s="99"/>
      <c r="I18" s="99">
        <v>162229.04</v>
      </c>
      <c r="J18" s="99"/>
      <c r="K18" s="111"/>
    </row>
    <row r="19" spans="1:11">
      <c r="A19" s="98"/>
      <c r="B19" s="191" t="s">
        <v>1107</v>
      </c>
      <c r="C19" s="192">
        <v>45930</v>
      </c>
      <c r="D19" s="99">
        <v>194786.03000000003</v>
      </c>
      <c r="E19" s="98"/>
      <c r="F19" s="98"/>
      <c r="G19" s="98"/>
      <c r="H19" s="99"/>
      <c r="I19" s="99">
        <v>194786.03000000003</v>
      </c>
      <c r="J19" s="99"/>
      <c r="K19" s="111"/>
    </row>
    <row r="20" spans="1:11">
      <c r="A20" s="98"/>
      <c r="B20" s="191" t="s">
        <v>1108</v>
      </c>
      <c r="C20" s="192">
        <v>45930</v>
      </c>
      <c r="D20" s="99">
        <v>23227.370000000003</v>
      </c>
      <c r="E20" s="98"/>
      <c r="F20" s="98"/>
      <c r="G20" s="98"/>
      <c r="H20" s="99"/>
      <c r="I20" s="99">
        <v>23227.370000000003</v>
      </c>
      <c r="J20" s="99"/>
      <c r="K20" s="111"/>
    </row>
    <row r="21" spans="1:11">
      <c r="A21" s="98"/>
      <c r="B21" s="191" t="s">
        <v>1109</v>
      </c>
      <c r="C21" s="192">
        <v>45930</v>
      </c>
      <c r="D21" s="99">
        <v>43747.700000000004</v>
      </c>
      <c r="E21" s="98"/>
      <c r="F21" s="98"/>
      <c r="G21" s="98"/>
      <c r="H21" s="99"/>
      <c r="I21" s="99">
        <v>43747.700000000004</v>
      </c>
      <c r="J21" s="99"/>
      <c r="K21" s="111"/>
    </row>
    <row r="22" spans="1:11">
      <c r="A22" s="98"/>
      <c r="B22" s="191" t="s">
        <v>1110</v>
      </c>
      <c r="C22" s="192">
        <v>45930</v>
      </c>
      <c r="D22" s="99">
        <v>31493.510000000002</v>
      </c>
      <c r="E22" s="98"/>
      <c r="F22" s="98"/>
      <c r="G22" s="98"/>
      <c r="H22" s="99"/>
      <c r="I22" s="99">
        <v>31493.510000000002</v>
      </c>
      <c r="J22" s="99"/>
      <c r="K22" s="111"/>
    </row>
    <row r="23" spans="1:11">
      <c r="A23" s="98"/>
      <c r="B23" s="191" t="s">
        <v>1111</v>
      </c>
      <c r="C23" s="192">
        <v>45930</v>
      </c>
      <c r="D23" s="99">
        <v>54672.54</v>
      </c>
      <c r="E23" s="98"/>
      <c r="F23" s="98"/>
      <c r="G23" s="98"/>
      <c r="H23" s="99"/>
      <c r="I23" s="99">
        <v>54672.54</v>
      </c>
      <c r="J23" s="99"/>
      <c r="K23" s="111"/>
    </row>
    <row r="24" spans="1:11">
      <c r="A24" s="98"/>
      <c r="B24" s="191" t="s">
        <v>1112</v>
      </c>
      <c r="C24" s="192">
        <v>45930</v>
      </c>
      <c r="D24" s="99">
        <v>44448.630000000005</v>
      </c>
      <c r="E24" s="98"/>
      <c r="F24" s="98"/>
      <c r="G24" s="98"/>
      <c r="H24" s="99"/>
      <c r="I24" s="99">
        <v>44448.630000000005</v>
      </c>
      <c r="J24" s="99"/>
      <c r="K24" s="111"/>
    </row>
    <row r="25" spans="1:11">
      <c r="A25" s="98"/>
      <c r="B25" s="191" t="s">
        <v>1113</v>
      </c>
      <c r="C25" s="192">
        <v>45930</v>
      </c>
      <c r="D25" s="99">
        <v>52569.750000000007</v>
      </c>
      <c r="E25" s="98"/>
      <c r="F25" s="98"/>
      <c r="G25" s="98"/>
      <c r="H25" s="99"/>
      <c r="I25" s="99">
        <v>52569.750000000007</v>
      </c>
      <c r="J25" s="99"/>
      <c r="K25" s="111"/>
    </row>
    <row r="26" spans="1:11">
      <c r="A26" s="98"/>
      <c r="B26" s="191" t="s">
        <v>1114</v>
      </c>
      <c r="C26" s="192">
        <v>45930</v>
      </c>
      <c r="D26" s="99">
        <v>21245.43</v>
      </c>
      <c r="E26" s="98"/>
      <c r="F26" s="98"/>
      <c r="G26" s="98"/>
      <c r="H26" s="99"/>
      <c r="I26" s="99">
        <v>21245.43</v>
      </c>
      <c r="J26" s="99"/>
      <c r="K26" s="111"/>
    </row>
    <row r="27" spans="1:11">
      <c r="A27" s="98"/>
      <c r="B27" s="191" t="s">
        <v>1115</v>
      </c>
      <c r="C27" s="192">
        <v>45930</v>
      </c>
      <c r="D27" s="99">
        <v>32967.880000000005</v>
      </c>
      <c r="E27" s="98"/>
      <c r="F27" s="98"/>
      <c r="G27" s="98"/>
      <c r="H27" s="99"/>
      <c r="I27" s="99">
        <v>32967.880000000005</v>
      </c>
      <c r="J27" s="99"/>
      <c r="K27" s="111"/>
    </row>
    <row r="28" spans="1:11">
      <c r="A28" s="98"/>
      <c r="B28" s="191" t="s">
        <v>1116</v>
      </c>
      <c r="C28" s="192">
        <v>45930</v>
      </c>
      <c r="D28" s="99">
        <v>30550.880000000001</v>
      </c>
      <c r="E28" s="98"/>
      <c r="F28" s="98"/>
      <c r="G28" s="98"/>
      <c r="H28" s="99"/>
      <c r="I28" s="99">
        <v>30550.880000000001</v>
      </c>
      <c r="J28" s="99"/>
      <c r="K28" s="111"/>
    </row>
    <row r="29" spans="1:11">
      <c r="A29" s="98"/>
      <c r="B29" s="191" t="s">
        <v>1117</v>
      </c>
      <c r="C29" s="192">
        <v>45930</v>
      </c>
      <c r="D29" s="99">
        <v>25378.5</v>
      </c>
      <c r="E29" s="98"/>
      <c r="F29" s="98"/>
      <c r="G29" s="98"/>
      <c r="H29" s="99"/>
      <c r="I29" s="99">
        <v>25378.5</v>
      </c>
      <c r="J29" s="99"/>
      <c r="K29" s="111"/>
    </row>
    <row r="30" spans="1:11">
      <c r="A30" s="98"/>
      <c r="B30" s="191" t="s">
        <v>1118</v>
      </c>
      <c r="C30" s="192">
        <v>45930</v>
      </c>
      <c r="D30" s="99">
        <v>4253.92</v>
      </c>
      <c r="E30" s="98"/>
      <c r="F30" s="98"/>
      <c r="G30" s="98"/>
      <c r="H30" s="99"/>
      <c r="I30" s="99">
        <v>4253.92</v>
      </c>
      <c r="J30" s="99"/>
      <c r="K30" s="111"/>
    </row>
    <row r="31" spans="1:11">
      <c r="A31" s="98"/>
      <c r="B31" s="191" t="s">
        <v>1119</v>
      </c>
      <c r="C31" s="192">
        <v>45930</v>
      </c>
      <c r="D31" s="99">
        <v>17958.310000000001</v>
      </c>
      <c r="E31" s="98"/>
      <c r="F31" s="98"/>
      <c r="G31" s="98"/>
      <c r="H31" s="99"/>
      <c r="I31" s="99">
        <v>17958.310000000001</v>
      </c>
      <c r="J31" s="99"/>
      <c r="K31" s="111"/>
    </row>
    <row r="32" spans="1:11">
      <c r="A32" s="98"/>
      <c r="B32" s="191" t="s">
        <v>1120</v>
      </c>
      <c r="C32" s="192">
        <v>45930</v>
      </c>
      <c r="D32" s="99">
        <v>18490.050000000003</v>
      </c>
      <c r="E32" s="98"/>
      <c r="F32" s="98"/>
      <c r="G32" s="98"/>
      <c r="H32" s="99"/>
      <c r="I32" s="99">
        <v>18490.050000000003</v>
      </c>
      <c r="J32" s="99"/>
      <c r="K32" s="111"/>
    </row>
    <row r="33" spans="1:11">
      <c r="A33" s="98"/>
      <c r="B33" s="191" t="s">
        <v>1121</v>
      </c>
      <c r="C33" s="192">
        <v>45930</v>
      </c>
      <c r="D33" s="99">
        <v>86746.13</v>
      </c>
      <c r="E33" s="98"/>
      <c r="F33" s="98"/>
      <c r="G33" s="98"/>
      <c r="H33" s="99"/>
      <c r="I33" s="99">
        <v>86746.13</v>
      </c>
      <c r="J33" s="99"/>
      <c r="K33" s="111"/>
    </row>
    <row r="34" spans="1:11">
      <c r="A34" s="98"/>
      <c r="B34" s="191" t="s">
        <v>1122</v>
      </c>
      <c r="C34" s="192">
        <v>45930</v>
      </c>
      <c r="D34" s="99">
        <v>81090.350000000006</v>
      </c>
      <c r="E34" s="98"/>
      <c r="F34" s="98"/>
      <c r="G34" s="98"/>
      <c r="H34" s="99"/>
      <c r="I34" s="99">
        <v>81090.350000000006</v>
      </c>
      <c r="J34" s="99"/>
      <c r="K34" s="111"/>
    </row>
    <row r="35" spans="1:11">
      <c r="A35" s="98"/>
      <c r="B35" s="191" t="s">
        <v>1123</v>
      </c>
      <c r="C35" s="192">
        <v>45930</v>
      </c>
      <c r="D35" s="99">
        <v>70624.740000000005</v>
      </c>
      <c r="E35" s="98"/>
      <c r="F35" s="98"/>
      <c r="G35" s="98"/>
      <c r="H35" s="99"/>
      <c r="I35" s="99">
        <v>70624.740000000005</v>
      </c>
      <c r="J35" s="99"/>
      <c r="K35" s="111"/>
    </row>
    <row r="36" spans="1:11">
      <c r="A36" s="98"/>
      <c r="B36" s="191" t="s">
        <v>1124</v>
      </c>
      <c r="C36" s="192">
        <v>45930</v>
      </c>
      <c r="D36" s="99">
        <v>79035.900000000009</v>
      </c>
      <c r="E36" s="98"/>
      <c r="F36" s="98"/>
      <c r="G36" s="98"/>
      <c r="H36" s="99"/>
      <c r="I36" s="99">
        <v>79035.900000000009</v>
      </c>
      <c r="J36" s="99"/>
      <c r="K36" s="111"/>
    </row>
    <row r="37" spans="1:11">
      <c r="A37" s="98"/>
      <c r="B37" s="191" t="s">
        <v>1125</v>
      </c>
      <c r="C37" s="192">
        <v>45930</v>
      </c>
      <c r="D37" s="99">
        <v>89042.280000000013</v>
      </c>
      <c r="E37" s="98"/>
      <c r="F37" s="98"/>
      <c r="G37" s="98"/>
      <c r="H37" s="99"/>
      <c r="I37" s="99">
        <v>89042.280000000013</v>
      </c>
      <c r="J37" s="99"/>
      <c r="K37" s="111"/>
    </row>
    <row r="38" spans="1:11">
      <c r="A38" s="98"/>
      <c r="B38" s="191" t="s">
        <v>1126</v>
      </c>
      <c r="C38" s="192">
        <v>45930</v>
      </c>
      <c r="D38" s="99">
        <v>88534.71</v>
      </c>
      <c r="E38" s="98"/>
      <c r="F38" s="98"/>
      <c r="G38" s="98"/>
      <c r="H38" s="99"/>
      <c r="I38" s="99">
        <v>88534.71</v>
      </c>
      <c r="J38" s="99"/>
      <c r="K38" s="111"/>
    </row>
    <row r="39" spans="1:11">
      <c r="A39" s="98"/>
      <c r="B39" s="191" t="s">
        <v>1127</v>
      </c>
      <c r="C39" s="192">
        <v>45930</v>
      </c>
      <c r="D39" s="99">
        <v>30139.99</v>
      </c>
      <c r="E39" s="98"/>
      <c r="F39" s="98"/>
      <c r="G39" s="98"/>
      <c r="H39" s="99"/>
      <c r="I39" s="99">
        <v>30139.99</v>
      </c>
      <c r="J39" s="99"/>
      <c r="K39" s="111"/>
    </row>
    <row r="40" spans="1:11">
      <c r="A40" s="98"/>
      <c r="B40" s="191" t="s">
        <v>1128</v>
      </c>
      <c r="C40" s="192">
        <v>45930</v>
      </c>
      <c r="D40" s="99">
        <v>36255</v>
      </c>
      <c r="E40" s="98"/>
      <c r="F40" s="98"/>
      <c r="G40" s="98"/>
      <c r="H40" s="99"/>
      <c r="I40" s="99">
        <v>36255</v>
      </c>
      <c r="J40" s="99"/>
      <c r="K40" s="111"/>
    </row>
    <row r="41" spans="1:11">
      <c r="A41" s="98"/>
      <c r="B41" s="191" t="s">
        <v>1129</v>
      </c>
      <c r="C41" s="192">
        <v>45930</v>
      </c>
      <c r="D41" s="99">
        <v>100063.8</v>
      </c>
      <c r="E41" s="98"/>
      <c r="F41" s="98"/>
      <c r="G41" s="98"/>
      <c r="H41" s="99"/>
      <c r="I41" s="99">
        <v>100063.8</v>
      </c>
      <c r="J41" s="99"/>
      <c r="K41" s="111"/>
    </row>
    <row r="42" spans="1:11">
      <c r="A42" s="98"/>
      <c r="B42" s="191" t="s">
        <v>1130</v>
      </c>
      <c r="C42" s="192">
        <v>45930</v>
      </c>
      <c r="D42" s="99">
        <v>30454.2</v>
      </c>
      <c r="E42" s="98"/>
      <c r="F42" s="98"/>
      <c r="G42" s="98"/>
      <c r="H42" s="99"/>
      <c r="I42" s="99">
        <v>30454.2</v>
      </c>
      <c r="J42" s="99"/>
      <c r="K42" s="111"/>
    </row>
    <row r="43" spans="1:11">
      <c r="A43" s="98"/>
      <c r="B43" s="191" t="s">
        <v>1131</v>
      </c>
      <c r="C43" s="192">
        <v>45930</v>
      </c>
      <c r="D43" s="99">
        <v>31348.49</v>
      </c>
      <c r="E43" s="98"/>
      <c r="F43" s="98"/>
      <c r="G43" s="98"/>
      <c r="H43" s="99"/>
      <c r="I43" s="99">
        <v>31348.49</v>
      </c>
      <c r="J43" s="99"/>
      <c r="K43" s="111"/>
    </row>
    <row r="44" spans="1:11">
      <c r="A44" s="98"/>
      <c r="B44" s="191" t="s">
        <v>1132</v>
      </c>
      <c r="C44" s="192">
        <v>45930</v>
      </c>
      <c r="D44" s="99">
        <v>31348.49</v>
      </c>
      <c r="E44" s="98"/>
      <c r="F44" s="98"/>
      <c r="G44" s="98"/>
      <c r="H44" s="99"/>
      <c r="I44" s="99">
        <v>31348.49</v>
      </c>
      <c r="J44" s="99"/>
      <c r="K44" s="111"/>
    </row>
    <row r="45" spans="1:11">
      <c r="A45" s="98"/>
      <c r="B45" s="191" t="s">
        <v>1133</v>
      </c>
      <c r="C45" s="192">
        <v>45930</v>
      </c>
      <c r="D45" s="99">
        <v>126578.29000000001</v>
      </c>
      <c r="E45" s="98"/>
      <c r="F45" s="98"/>
      <c r="G45" s="98"/>
      <c r="H45" s="99"/>
      <c r="I45" s="99">
        <v>126578.29000000001</v>
      </c>
      <c r="J45" s="99"/>
      <c r="K45" s="111"/>
    </row>
    <row r="46" spans="1:11">
      <c r="A46" s="98"/>
      <c r="B46" s="191" t="s">
        <v>1134</v>
      </c>
      <c r="C46" s="192">
        <v>45930</v>
      </c>
      <c r="D46" s="99">
        <v>68159.400000000009</v>
      </c>
      <c r="E46" s="98"/>
      <c r="F46" s="98"/>
      <c r="G46" s="98"/>
      <c r="H46" s="99"/>
      <c r="I46" s="99">
        <v>68159.400000000009</v>
      </c>
      <c r="J46" s="99"/>
      <c r="K46" s="111"/>
    </row>
    <row r="47" spans="1:11">
      <c r="A47" s="98"/>
      <c r="B47" s="191" t="s">
        <v>1135</v>
      </c>
      <c r="C47" s="192">
        <v>45930</v>
      </c>
      <c r="D47" s="99">
        <v>47421.54</v>
      </c>
      <c r="E47" s="98"/>
      <c r="F47" s="98"/>
      <c r="G47" s="98"/>
      <c r="H47" s="99"/>
      <c r="I47" s="99">
        <v>47421.54</v>
      </c>
      <c r="J47" s="99"/>
      <c r="K47" s="111"/>
    </row>
    <row r="48" spans="1:11">
      <c r="A48" s="98"/>
      <c r="B48" s="191" t="s">
        <v>1136</v>
      </c>
      <c r="C48" s="192">
        <v>45930</v>
      </c>
      <c r="D48" s="99">
        <v>27239.59</v>
      </c>
      <c r="E48" s="98"/>
      <c r="F48" s="98"/>
      <c r="G48" s="98"/>
      <c r="H48" s="99"/>
      <c r="I48" s="99">
        <v>27239.59</v>
      </c>
      <c r="J48" s="99"/>
      <c r="K48" s="111"/>
    </row>
    <row r="49" spans="1:11">
      <c r="A49" s="98"/>
      <c r="B49" s="191" t="s">
        <v>1137</v>
      </c>
      <c r="C49" s="192">
        <v>45930</v>
      </c>
      <c r="D49" s="99">
        <v>13414.35</v>
      </c>
      <c r="E49" s="98"/>
      <c r="F49" s="98"/>
      <c r="G49" s="98"/>
      <c r="H49" s="99"/>
      <c r="I49" s="99">
        <v>13414.35</v>
      </c>
      <c r="J49" s="99"/>
      <c r="K49" s="111"/>
    </row>
    <row r="50" spans="1:11">
      <c r="A50" s="98"/>
      <c r="B50" s="191" t="s">
        <v>1138</v>
      </c>
      <c r="C50" s="192">
        <v>45930</v>
      </c>
      <c r="D50" s="99">
        <v>26659.510000000002</v>
      </c>
      <c r="E50" s="98"/>
      <c r="F50" s="98"/>
      <c r="G50" s="98"/>
      <c r="H50" s="99"/>
      <c r="I50" s="99">
        <v>26659.510000000002</v>
      </c>
      <c r="J50" s="99"/>
      <c r="K50" s="111"/>
    </row>
    <row r="51" spans="1:11">
      <c r="A51" s="98"/>
      <c r="B51" s="191" t="s">
        <v>1139</v>
      </c>
      <c r="C51" s="192">
        <v>45930</v>
      </c>
      <c r="D51" s="99">
        <v>19843.57</v>
      </c>
      <c r="E51" s="98"/>
      <c r="F51" s="98"/>
      <c r="G51" s="98"/>
      <c r="H51" s="99"/>
      <c r="I51" s="99">
        <v>19843.57</v>
      </c>
      <c r="J51" s="99"/>
      <c r="K51" s="111"/>
    </row>
    <row r="52" spans="1:11">
      <c r="A52" s="98"/>
      <c r="B52" s="191" t="s">
        <v>1140</v>
      </c>
      <c r="C52" s="192">
        <v>45930</v>
      </c>
      <c r="D52" s="99">
        <v>42297.5</v>
      </c>
      <c r="E52" s="98"/>
      <c r="F52" s="98"/>
      <c r="G52" s="98"/>
      <c r="H52" s="99"/>
      <c r="I52" s="99">
        <v>42297.5</v>
      </c>
      <c r="J52" s="99"/>
      <c r="K52" s="111"/>
    </row>
    <row r="53" spans="1:11">
      <c r="A53" s="98"/>
      <c r="B53" s="191" t="s">
        <v>1141</v>
      </c>
      <c r="C53" s="192">
        <v>45930</v>
      </c>
      <c r="D53" s="98">
        <v>223741.69</v>
      </c>
      <c r="E53" s="98"/>
      <c r="F53" s="98"/>
      <c r="G53" s="98"/>
      <c r="H53" s="98"/>
      <c r="I53" s="98">
        <v>223741.69</v>
      </c>
      <c r="J53" s="98"/>
      <c r="K53" s="98"/>
    </row>
    <row r="54" spans="1:11">
      <c r="A54" s="98"/>
      <c r="B54" s="191" t="s">
        <v>1142</v>
      </c>
      <c r="C54" s="192">
        <v>45930</v>
      </c>
      <c r="D54" s="98">
        <v>11214.880000000001</v>
      </c>
      <c r="E54" s="98"/>
      <c r="F54" s="98"/>
      <c r="G54" s="98"/>
      <c r="H54" s="98"/>
      <c r="I54" s="98">
        <v>11214.880000000001</v>
      </c>
      <c r="J54" s="98"/>
      <c r="K54" s="98"/>
    </row>
    <row r="55" spans="1:11">
      <c r="A55" s="98"/>
      <c r="B55" s="191" t="s">
        <v>1143</v>
      </c>
      <c r="C55" s="192">
        <v>45930</v>
      </c>
      <c r="D55" s="98">
        <v>40605.600000000006</v>
      </c>
      <c r="E55" s="98"/>
      <c r="F55" s="98"/>
      <c r="G55" s="98"/>
      <c r="H55" s="98"/>
      <c r="I55" s="98">
        <v>40605.600000000006</v>
      </c>
      <c r="J55" s="98"/>
      <c r="K55" s="98"/>
    </row>
    <row r="56" spans="1:11">
      <c r="A56" s="98"/>
      <c r="B56" s="191" t="s">
        <v>1144</v>
      </c>
      <c r="C56" s="192">
        <v>45930</v>
      </c>
      <c r="D56" s="98">
        <v>117877.09000000001</v>
      </c>
      <c r="E56" s="98"/>
      <c r="F56" s="98"/>
      <c r="G56" s="98"/>
      <c r="H56" s="98"/>
      <c r="I56" s="98">
        <v>117877.09000000001</v>
      </c>
      <c r="J56" s="98"/>
      <c r="K56" s="98"/>
    </row>
    <row r="57" spans="1:11">
      <c r="A57" s="98"/>
      <c r="B57" s="191" t="s">
        <v>1145</v>
      </c>
      <c r="C57" s="192">
        <v>45930</v>
      </c>
      <c r="D57" s="98">
        <v>20326.97</v>
      </c>
      <c r="E57" s="98"/>
      <c r="F57" s="98"/>
      <c r="G57" s="98"/>
      <c r="H57" s="98"/>
      <c r="I57" s="98">
        <v>20326.97</v>
      </c>
      <c r="J57" s="98"/>
      <c r="K57" s="98"/>
    </row>
    <row r="58" spans="1:11">
      <c r="A58" s="98"/>
      <c r="B58" s="191" t="s">
        <v>1146</v>
      </c>
      <c r="C58" s="192">
        <v>45930</v>
      </c>
      <c r="D58" s="98">
        <v>11674.11</v>
      </c>
      <c r="E58" s="98"/>
      <c r="F58" s="98"/>
      <c r="G58" s="98"/>
      <c r="H58" s="98"/>
      <c r="I58" s="98">
        <v>11674.11</v>
      </c>
      <c r="J58" s="98"/>
      <c r="K58" s="98"/>
    </row>
    <row r="59" spans="1:11">
      <c r="A59" s="98"/>
      <c r="B59" s="191" t="s">
        <v>1147</v>
      </c>
      <c r="C59" s="192">
        <v>45930</v>
      </c>
      <c r="D59" s="98">
        <v>26659.510000000002</v>
      </c>
      <c r="E59" s="98"/>
      <c r="F59" s="98"/>
      <c r="G59" s="98"/>
      <c r="H59" s="98"/>
      <c r="I59" s="98">
        <v>26659.510000000002</v>
      </c>
      <c r="J59" s="98"/>
      <c r="K59" s="98"/>
    </row>
    <row r="60" spans="1:11">
      <c r="A60" s="98"/>
      <c r="B60" s="191" t="s">
        <v>1148</v>
      </c>
      <c r="C60" s="192">
        <v>45930</v>
      </c>
      <c r="D60" s="98">
        <v>42297.5</v>
      </c>
      <c r="E60" s="98"/>
      <c r="F60" s="98"/>
      <c r="G60" s="98"/>
      <c r="H60" s="98"/>
      <c r="I60" s="98">
        <v>42297.5</v>
      </c>
      <c r="J60" s="98"/>
      <c r="K60" s="98"/>
    </row>
    <row r="61" spans="1:11">
      <c r="A61" s="98"/>
      <c r="B61" s="191" t="s">
        <v>1149</v>
      </c>
      <c r="C61" s="192">
        <v>45930</v>
      </c>
      <c r="D61" s="98">
        <v>11214.880000000001</v>
      </c>
      <c r="E61" s="98"/>
      <c r="F61" s="98"/>
      <c r="G61" s="98"/>
      <c r="H61" s="98"/>
      <c r="I61" s="98">
        <v>11214.880000000001</v>
      </c>
      <c r="J61" s="98"/>
      <c r="K61" s="98"/>
    </row>
    <row r="62" spans="1:11">
      <c r="B62" s="36" t="s">
        <v>1153</v>
      </c>
      <c r="C62" s="36" t="s">
        <v>1150</v>
      </c>
      <c r="D62" s="38">
        <v>282368</v>
      </c>
      <c r="I62" s="38">
        <v>282368</v>
      </c>
    </row>
    <row r="63" spans="1:11">
      <c r="B63" s="36" t="s">
        <v>1154</v>
      </c>
      <c r="C63" s="36" t="s">
        <v>1150</v>
      </c>
      <c r="D63" s="38">
        <v>141184</v>
      </c>
      <c r="I63" s="38">
        <v>141184</v>
      </c>
    </row>
    <row r="64" spans="1:11">
      <c r="B64" s="36" t="s">
        <v>1155</v>
      </c>
      <c r="C64" s="36" t="s">
        <v>1150</v>
      </c>
      <c r="D64" s="38">
        <v>271632</v>
      </c>
      <c r="I64" s="38">
        <v>271631.67</v>
      </c>
    </row>
    <row r="65" spans="2:9">
      <c r="B65" s="36" t="s">
        <v>1156</v>
      </c>
      <c r="C65" s="36" t="s">
        <v>1150</v>
      </c>
      <c r="D65" s="38">
        <v>271632</v>
      </c>
      <c r="I65" s="38">
        <v>271631.67</v>
      </c>
    </row>
    <row r="66" spans="2:9">
      <c r="B66" s="36" t="s">
        <v>1157</v>
      </c>
      <c r="C66" s="36" t="s">
        <v>1150</v>
      </c>
      <c r="D66" s="38">
        <v>271691</v>
      </c>
      <c r="I66" s="38">
        <v>271690.96000000002</v>
      </c>
    </row>
    <row r="67" spans="2:9">
      <c r="B67" s="36" t="s">
        <v>1158</v>
      </c>
      <c r="C67" s="36" t="s">
        <v>1150</v>
      </c>
      <c r="D67" s="38">
        <v>44140</v>
      </c>
      <c r="I67" s="38">
        <v>44140</v>
      </c>
    </row>
    <row r="68" spans="2:9">
      <c r="B68" s="36" t="s">
        <v>1159</v>
      </c>
      <c r="C68" s="36" t="s">
        <v>1150</v>
      </c>
      <c r="D68" s="38">
        <v>271814</v>
      </c>
      <c r="I68" s="38">
        <v>271814.12</v>
      </c>
    </row>
    <row r="69" spans="2:9">
      <c r="B69" s="36" t="s">
        <v>1160</v>
      </c>
      <c r="C69" s="36" t="s">
        <v>1150</v>
      </c>
      <c r="D69" s="38">
        <v>44846</v>
      </c>
      <c r="I69" s="38">
        <v>44846.239999999998</v>
      </c>
    </row>
    <row r="70" spans="2:9">
      <c r="B70" s="36" t="s">
        <v>1161</v>
      </c>
      <c r="C70" s="36" t="s">
        <v>1150</v>
      </c>
      <c r="D70" s="38">
        <v>2125</v>
      </c>
      <c r="I70" s="38">
        <v>2124.7199999999998</v>
      </c>
    </row>
    <row r="71" spans="2:9">
      <c r="B71" s="36" t="s">
        <v>1162</v>
      </c>
      <c r="C71" s="36" t="s">
        <v>1151</v>
      </c>
      <c r="D71" s="38">
        <v>80931</v>
      </c>
      <c r="I71" s="38">
        <v>80930.98</v>
      </c>
    </row>
    <row r="72" spans="2:9">
      <c r="B72" s="36" t="s">
        <v>1163</v>
      </c>
      <c r="C72" s="36" t="s">
        <v>1151</v>
      </c>
      <c r="D72" s="38">
        <v>41896</v>
      </c>
      <c r="I72" s="38">
        <v>41896.120000000003</v>
      </c>
    </row>
    <row r="73" spans="2:9">
      <c r="B73" s="36" t="s">
        <v>1164</v>
      </c>
      <c r="C73" s="36" t="s">
        <v>1151</v>
      </c>
      <c r="D73" s="38">
        <v>340593</v>
      </c>
      <c r="I73" s="38">
        <v>340592.61</v>
      </c>
    </row>
    <row r="74" spans="2:9">
      <c r="B74" s="36" t="s">
        <v>1165</v>
      </c>
      <c r="C74" s="36" t="s">
        <v>1151</v>
      </c>
      <c r="D74" s="38">
        <v>18742</v>
      </c>
      <c r="I74" s="38">
        <v>18742.18</v>
      </c>
    </row>
    <row r="75" spans="2:9">
      <c r="B75" s="36" t="s">
        <v>1166</v>
      </c>
      <c r="C75" s="36" t="s">
        <v>1151</v>
      </c>
      <c r="D75" s="38">
        <v>19678</v>
      </c>
      <c r="I75" s="38">
        <v>19678.03</v>
      </c>
    </row>
    <row r="76" spans="2:9">
      <c r="B76" s="36" t="s">
        <v>1167</v>
      </c>
      <c r="C76" s="36" t="s">
        <v>1151</v>
      </c>
      <c r="D76" s="38">
        <v>36325</v>
      </c>
      <c r="I76" s="38">
        <v>36324.82</v>
      </c>
    </row>
    <row r="77" spans="2:9">
      <c r="B77" s="36" t="s">
        <v>1168</v>
      </c>
      <c r="C77" s="36" t="s">
        <v>1151</v>
      </c>
      <c r="D77" s="38">
        <v>213064</v>
      </c>
      <c r="I77" s="38">
        <v>213063.86</v>
      </c>
    </row>
    <row r="78" spans="2:9">
      <c r="B78" s="36" t="s">
        <v>1169</v>
      </c>
      <c r="C78" s="36" t="s">
        <v>1151</v>
      </c>
      <c r="D78" s="38">
        <v>100528</v>
      </c>
      <c r="I78" s="38">
        <v>100528.49</v>
      </c>
    </row>
    <row r="79" spans="2:9">
      <c r="B79" s="36" t="s">
        <v>1170</v>
      </c>
      <c r="C79" s="36" t="s">
        <v>1151</v>
      </c>
      <c r="D79" s="38">
        <v>63006</v>
      </c>
      <c r="I79" s="38">
        <v>63005.67</v>
      </c>
    </row>
    <row r="80" spans="2:9">
      <c r="B80" s="36" t="s">
        <v>1171</v>
      </c>
      <c r="C80" s="36" t="s">
        <v>1151</v>
      </c>
      <c r="D80" s="38">
        <v>138788</v>
      </c>
      <c r="I80" s="38">
        <v>138787.65</v>
      </c>
    </row>
    <row r="81" spans="2:9">
      <c r="B81" s="36" t="s">
        <v>1172</v>
      </c>
      <c r="C81" s="36" t="s">
        <v>1151</v>
      </c>
      <c r="D81" s="38">
        <v>138847</v>
      </c>
      <c r="I81" s="38">
        <v>138846.70000000001</v>
      </c>
    </row>
    <row r="82" spans="2:9">
      <c r="B82" s="36" t="s">
        <v>1173</v>
      </c>
      <c r="C82" s="36" t="s">
        <v>1151</v>
      </c>
      <c r="D82" s="38">
        <v>240509</v>
      </c>
      <c r="I82" s="38">
        <v>240508.78</v>
      </c>
    </row>
    <row r="83" spans="2:9">
      <c r="B83" s="36" t="s">
        <v>1174</v>
      </c>
      <c r="C83" s="36" t="s">
        <v>1151</v>
      </c>
      <c r="D83" s="38">
        <v>62633</v>
      </c>
      <c r="I83" s="38">
        <v>62632.58</v>
      </c>
    </row>
    <row r="84" spans="2:9">
      <c r="B84" s="36" t="s">
        <v>1175</v>
      </c>
      <c r="C84" s="36" t="s">
        <v>1151</v>
      </c>
      <c r="D84" s="38">
        <v>138656</v>
      </c>
      <c r="I84" s="38">
        <v>138656.13</v>
      </c>
    </row>
    <row r="85" spans="2:9">
      <c r="B85" s="36" t="s">
        <v>1176</v>
      </c>
      <c r="C85" s="36" t="s">
        <v>1151</v>
      </c>
      <c r="D85" s="38">
        <v>12956</v>
      </c>
      <c r="I85" s="38">
        <v>12956.15</v>
      </c>
    </row>
    <row r="86" spans="2:9">
      <c r="B86" s="36" t="s">
        <v>1177</v>
      </c>
      <c r="C86" s="36" t="s">
        <v>1151</v>
      </c>
      <c r="D86" s="38">
        <v>31678</v>
      </c>
      <c r="I86" s="38">
        <v>31677.75</v>
      </c>
    </row>
    <row r="87" spans="2:9">
      <c r="B87" s="36" t="s">
        <v>1178</v>
      </c>
      <c r="C87" s="36" t="s">
        <v>1151</v>
      </c>
      <c r="D87" s="38">
        <v>43667</v>
      </c>
      <c r="I87" s="38">
        <v>43666.73</v>
      </c>
    </row>
    <row r="88" spans="2:9">
      <c r="B88" s="36" t="s">
        <v>1179</v>
      </c>
      <c r="C88" s="36" t="s">
        <v>1151</v>
      </c>
      <c r="D88" s="38">
        <v>69412</v>
      </c>
      <c r="I88" s="38">
        <v>69411.72</v>
      </c>
    </row>
    <row r="89" spans="2:9">
      <c r="B89" s="36" t="s">
        <v>1180</v>
      </c>
      <c r="C89" s="36" t="s">
        <v>1152</v>
      </c>
      <c r="D89" s="38">
        <v>121000</v>
      </c>
      <c r="I89" s="38">
        <v>121000</v>
      </c>
    </row>
  </sheetData>
  <conditionalFormatting sqref="B4:B89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workbookViewId="0">
      <pane xSplit="2" ySplit="7" topLeftCell="D8" activePane="bottomRight" state="frozen"/>
      <selection activeCell="D26" sqref="D26"/>
      <selection pane="topRight" activeCell="D26" sqref="D26"/>
      <selection pane="bottomLeft" activeCell="D26" sqref="D26"/>
      <selection pane="bottomRight" activeCell="N36" sqref="A36:XFD76"/>
    </sheetView>
  </sheetViews>
  <sheetFormatPr defaultRowHeight="15"/>
  <cols>
    <col min="1" max="1" width="5.5703125" bestFit="1" customWidth="1"/>
    <col min="2" max="2" width="5.28515625" bestFit="1" customWidth="1"/>
    <col min="3" max="3" width="18.140625" bestFit="1" customWidth="1"/>
    <col min="4" max="4" width="17.28515625" bestFit="1" customWidth="1"/>
    <col min="5" max="5" width="15.85546875" bestFit="1" customWidth="1"/>
    <col min="6" max="6" width="17.42578125" bestFit="1" customWidth="1"/>
    <col min="7" max="7" width="19.7109375" bestFit="1" customWidth="1"/>
    <col min="8" max="8" width="13.28515625" bestFit="1" customWidth="1"/>
    <col min="9" max="9" width="18.5703125" bestFit="1" customWidth="1"/>
    <col min="10" max="10" width="6.42578125" bestFit="1" customWidth="1"/>
    <col min="11" max="11" width="8.7109375" bestFit="1" customWidth="1"/>
    <col min="12" max="12" width="14" bestFit="1" customWidth="1"/>
    <col min="13" max="14" width="12.140625" bestFit="1" customWidth="1"/>
    <col min="15" max="15" width="13.28515625" bestFit="1" customWidth="1"/>
    <col min="16" max="16" width="12.140625" bestFit="1" customWidth="1"/>
    <col min="17" max="17" width="7" bestFit="1" customWidth="1"/>
    <col min="18" max="18" width="11.5703125" bestFit="1" customWidth="1"/>
  </cols>
  <sheetData>
    <row r="1" spans="1:19" s="190" customFormat="1"/>
    <row r="2" spans="1:19" s="190" customFormat="1">
      <c r="L2" s="43"/>
    </row>
    <row r="3" spans="1:19">
      <c r="L3" s="43">
        <f>L6+L4</f>
        <v>-481438.95000000019</v>
      </c>
    </row>
    <row r="4" spans="1:19">
      <c r="L4" s="43">
        <v>-5768617.7800000003</v>
      </c>
      <c r="N4" s="43"/>
    </row>
    <row r="5" spans="1:19">
      <c r="L5">
        <v>481440</v>
      </c>
      <c r="N5">
        <v>86659</v>
      </c>
    </row>
    <row r="6" spans="1:19">
      <c r="A6" s="49" t="s">
        <v>73</v>
      </c>
      <c r="D6">
        <f>COUNTA(D8:D76)</f>
        <v>68</v>
      </c>
      <c r="H6" s="48">
        <f>SUM(H8:H76)</f>
        <v>6234451</v>
      </c>
      <c r="L6" s="48">
        <f>SUM(L8:L74)</f>
        <v>5287178.83</v>
      </c>
      <c r="M6" s="48">
        <f>SUM(M8:M75)</f>
        <v>0</v>
      </c>
      <c r="N6" s="48">
        <f>SUM(N8:N75)</f>
        <v>835592.18940000003</v>
      </c>
      <c r="O6" s="48">
        <f>SUM(O8:O75)</f>
        <v>49050</v>
      </c>
      <c r="P6" s="48">
        <f>SUM(P8:P75)</f>
        <v>49050</v>
      </c>
      <c r="R6" s="43"/>
    </row>
    <row r="7" spans="1:19" s="94" customFormat="1" ht="30">
      <c r="A7" s="95" t="s">
        <v>62</v>
      </c>
      <c r="B7" s="95" t="s">
        <v>63</v>
      </c>
      <c r="C7" s="95" t="s">
        <v>60</v>
      </c>
      <c r="D7" s="95" t="s">
        <v>64</v>
      </c>
      <c r="E7" s="95" t="s">
        <v>65</v>
      </c>
      <c r="F7" s="95" t="s">
        <v>66</v>
      </c>
      <c r="G7" s="95" t="s">
        <v>67</v>
      </c>
      <c r="H7" s="95" t="s">
        <v>68</v>
      </c>
      <c r="I7" s="95" t="s">
        <v>69</v>
      </c>
      <c r="J7" s="95" t="s">
        <v>70</v>
      </c>
      <c r="K7" s="95" t="s">
        <v>71</v>
      </c>
      <c r="L7" s="95" t="s">
        <v>35</v>
      </c>
      <c r="M7" s="95" t="s">
        <v>49</v>
      </c>
      <c r="N7" s="95" t="s">
        <v>4</v>
      </c>
      <c r="O7" s="95" t="s">
        <v>5</v>
      </c>
      <c r="P7" s="95" t="s">
        <v>50</v>
      </c>
      <c r="Q7" s="95" t="s">
        <v>61</v>
      </c>
    </row>
    <row r="8" spans="1:19" s="94" customFormat="1">
      <c r="A8" s="95"/>
      <c r="B8" s="95"/>
      <c r="C8" s="287" t="s">
        <v>398</v>
      </c>
      <c r="D8" s="36" t="s">
        <v>1230</v>
      </c>
      <c r="E8" s="36" t="s">
        <v>1289</v>
      </c>
      <c r="F8" s="36" t="s">
        <v>1323</v>
      </c>
      <c r="G8" s="36" t="s">
        <v>1324</v>
      </c>
      <c r="H8" s="38">
        <v>48899</v>
      </c>
      <c r="I8" s="36" t="s">
        <v>194</v>
      </c>
      <c r="J8" s="98"/>
      <c r="K8" s="38">
        <v>18</v>
      </c>
      <c r="L8" s="38">
        <v>41440</v>
      </c>
      <c r="M8" s="99"/>
      <c r="N8" s="99">
        <f>L8*K8%</f>
        <v>7459.2</v>
      </c>
      <c r="O8" s="99"/>
      <c r="P8" s="99"/>
      <c r="Q8" s="98"/>
      <c r="R8" s="94">
        <f>VLOOKUP(D8,EIP!$D$96:$M$166,10,0)</f>
        <v>41440</v>
      </c>
      <c r="S8" s="94">
        <f>L8-R8</f>
        <v>0</v>
      </c>
    </row>
    <row r="9" spans="1:19" s="94" customFormat="1">
      <c r="A9" s="95"/>
      <c r="B9" s="95"/>
      <c r="C9" s="287" t="s">
        <v>392</v>
      </c>
      <c r="D9" s="36" t="s">
        <v>1232</v>
      </c>
      <c r="E9" s="36" t="s">
        <v>1150</v>
      </c>
      <c r="F9" s="36" t="s">
        <v>393</v>
      </c>
      <c r="G9" s="36" t="s">
        <v>1325</v>
      </c>
      <c r="H9" s="38">
        <v>142</v>
      </c>
      <c r="I9" s="36" t="s">
        <v>200</v>
      </c>
      <c r="J9" s="98"/>
      <c r="K9" s="38">
        <v>18</v>
      </c>
      <c r="L9" s="38">
        <v>120</v>
      </c>
      <c r="M9" s="99"/>
      <c r="N9" s="99">
        <f>L9*K9%</f>
        <v>21.599999999999998</v>
      </c>
      <c r="O9" s="99"/>
      <c r="P9" s="99"/>
      <c r="Q9" s="98"/>
      <c r="R9" s="94">
        <f>VLOOKUP(D9,EIP!$D$96:$M$166,10,0)</f>
        <v>120</v>
      </c>
      <c r="S9" s="94">
        <f t="shared" ref="S9:S67" si="0">L9-R9</f>
        <v>0</v>
      </c>
    </row>
    <row r="10" spans="1:19" s="94" customFormat="1">
      <c r="A10" s="95"/>
      <c r="B10" s="95"/>
      <c r="C10" s="287" t="s">
        <v>355</v>
      </c>
      <c r="D10" s="36" t="s">
        <v>1219</v>
      </c>
      <c r="E10" s="36" t="s">
        <v>1286</v>
      </c>
      <c r="F10" s="36" t="s">
        <v>395</v>
      </c>
      <c r="G10" s="36" t="s">
        <v>1304</v>
      </c>
      <c r="H10" s="38">
        <v>215232</v>
      </c>
      <c r="I10" s="36" t="s">
        <v>200</v>
      </c>
      <c r="J10" s="98"/>
      <c r="K10" s="38">
        <v>18</v>
      </c>
      <c r="L10" s="38">
        <v>182400</v>
      </c>
      <c r="M10" s="99"/>
      <c r="N10" s="99">
        <f>L10*K10%</f>
        <v>32832</v>
      </c>
      <c r="O10" s="99"/>
      <c r="P10" s="99"/>
      <c r="Q10" s="98"/>
      <c r="R10" s="94">
        <f>VLOOKUP(D10,EIP!$D$96:$M$166,10,0)</f>
        <v>182400</v>
      </c>
      <c r="S10" s="94">
        <f t="shared" si="0"/>
        <v>0</v>
      </c>
    </row>
    <row r="11" spans="1:19" s="94" customFormat="1">
      <c r="A11" s="95"/>
      <c r="B11" s="95"/>
      <c r="C11" s="287" t="s">
        <v>1186</v>
      </c>
      <c r="D11" s="36" t="s">
        <v>1220</v>
      </c>
      <c r="E11" s="36" t="s">
        <v>1286</v>
      </c>
      <c r="F11" s="36" t="s">
        <v>1305</v>
      </c>
      <c r="G11" s="36" t="s">
        <v>1306</v>
      </c>
      <c r="H11" s="38">
        <v>31388</v>
      </c>
      <c r="I11" s="36" t="s">
        <v>362</v>
      </c>
      <c r="J11" s="98"/>
      <c r="K11" s="38">
        <v>18</v>
      </c>
      <c r="L11" s="38">
        <v>26600</v>
      </c>
      <c r="M11" s="99"/>
      <c r="N11" s="99">
        <f>L11*K11%</f>
        <v>4788</v>
      </c>
      <c r="O11" s="99"/>
      <c r="P11" s="99"/>
      <c r="Q11" s="98"/>
      <c r="R11" s="94">
        <f>VLOOKUP(D11,EIP!$D$96:$M$166,10,0)</f>
        <v>26600</v>
      </c>
      <c r="S11" s="94">
        <f t="shared" si="0"/>
        <v>0</v>
      </c>
    </row>
    <row r="12" spans="1:19" s="94" customFormat="1">
      <c r="A12" s="95"/>
      <c r="B12" s="95"/>
      <c r="C12" s="36" t="s">
        <v>1185</v>
      </c>
      <c r="D12" s="36" t="s">
        <v>1218</v>
      </c>
      <c r="E12" s="36" t="s">
        <v>1286</v>
      </c>
      <c r="F12" s="36" t="s">
        <v>1302</v>
      </c>
      <c r="G12" s="36" t="s">
        <v>1303</v>
      </c>
      <c r="H12" s="38">
        <v>26550</v>
      </c>
      <c r="I12" s="36" t="s">
        <v>191</v>
      </c>
      <c r="J12" s="98"/>
      <c r="K12" s="38">
        <v>18</v>
      </c>
      <c r="L12" s="38">
        <v>22500</v>
      </c>
      <c r="M12" s="99"/>
      <c r="N12" s="99"/>
      <c r="O12" s="99">
        <f>L12*9%</f>
        <v>2025</v>
      </c>
      <c r="P12" s="99">
        <f>O12</f>
        <v>2025</v>
      </c>
      <c r="Q12" s="98"/>
      <c r="R12" s="94">
        <f>VLOOKUP(D12,EIP!$D$96:$M$166,10,0)</f>
        <v>22500</v>
      </c>
      <c r="S12" s="94">
        <f t="shared" si="0"/>
        <v>0</v>
      </c>
    </row>
    <row r="13" spans="1:19" s="94" customFormat="1">
      <c r="A13" s="95"/>
      <c r="B13" s="95"/>
      <c r="C13" s="36" t="s">
        <v>1193</v>
      </c>
      <c r="D13" s="36" t="s">
        <v>1235</v>
      </c>
      <c r="E13" s="36" t="s">
        <v>1290</v>
      </c>
      <c r="F13" s="36" t="s">
        <v>1330</v>
      </c>
      <c r="G13" s="36" t="s">
        <v>1331</v>
      </c>
      <c r="H13" s="38">
        <v>417956</v>
      </c>
      <c r="I13" s="36" t="s">
        <v>191</v>
      </c>
      <c r="J13" s="98"/>
      <c r="K13" s="38">
        <v>18</v>
      </c>
      <c r="L13" s="38">
        <v>354200</v>
      </c>
      <c r="M13" s="99"/>
      <c r="N13" s="99"/>
      <c r="O13" s="99">
        <f>L13*9%</f>
        <v>31878</v>
      </c>
      <c r="P13" s="99">
        <f>O13</f>
        <v>31878</v>
      </c>
      <c r="Q13" s="98"/>
      <c r="R13" s="94">
        <f>VLOOKUP(D13,EIP!$D$96:$M$166,10,0)</f>
        <v>354200</v>
      </c>
      <c r="S13" s="94">
        <f t="shared" si="0"/>
        <v>0</v>
      </c>
    </row>
    <row r="14" spans="1:19" s="94" customFormat="1">
      <c r="A14" s="95"/>
      <c r="B14" s="95"/>
      <c r="C14" s="36" t="s">
        <v>1193</v>
      </c>
      <c r="D14" s="36" t="s">
        <v>1238</v>
      </c>
      <c r="E14" s="36" t="s">
        <v>1290</v>
      </c>
      <c r="F14" s="36" t="s">
        <v>1336</v>
      </c>
      <c r="G14" s="36" t="s">
        <v>1337</v>
      </c>
      <c r="H14" s="38">
        <v>198240</v>
      </c>
      <c r="I14" s="36" t="s">
        <v>191</v>
      </c>
      <c r="J14" s="98"/>
      <c r="K14" s="38">
        <v>18</v>
      </c>
      <c r="L14" s="38">
        <v>168000</v>
      </c>
      <c r="M14" s="99"/>
      <c r="N14" s="99"/>
      <c r="O14" s="99">
        <f>L14*9%</f>
        <v>15120</v>
      </c>
      <c r="P14" s="99">
        <f>O14</f>
        <v>15120</v>
      </c>
      <c r="Q14" s="98"/>
      <c r="R14" s="94">
        <f>VLOOKUP(D14,EIP!$D$96:$M$166,10,0)</f>
        <v>168000</v>
      </c>
      <c r="S14" s="94">
        <f t="shared" si="0"/>
        <v>0</v>
      </c>
    </row>
    <row r="15" spans="1:19" s="94" customFormat="1">
      <c r="A15" s="95"/>
      <c r="B15" s="95"/>
      <c r="C15" s="36" t="s">
        <v>356</v>
      </c>
      <c r="D15" s="36" t="s">
        <v>1231</v>
      </c>
      <c r="E15" s="36" t="s">
        <v>1150</v>
      </c>
      <c r="F15" s="36" t="s">
        <v>394</v>
      </c>
      <c r="G15" s="36" t="s">
        <v>1325</v>
      </c>
      <c r="H15" s="38">
        <v>354</v>
      </c>
      <c r="I15" s="36" t="s">
        <v>191</v>
      </c>
      <c r="J15" s="98"/>
      <c r="K15" s="38">
        <v>18</v>
      </c>
      <c r="L15" s="38">
        <v>300</v>
      </c>
      <c r="M15" s="99"/>
      <c r="N15" s="99"/>
      <c r="O15" s="99">
        <f>L15*9%</f>
        <v>27</v>
      </c>
      <c r="P15" s="99">
        <f>O15</f>
        <v>27</v>
      </c>
      <c r="Q15" s="98"/>
      <c r="R15" s="94">
        <f>VLOOKUP(D15,EIP!$D$96:$M$166,10,0)</f>
        <v>300</v>
      </c>
      <c r="S15" s="94">
        <f t="shared" si="0"/>
        <v>0</v>
      </c>
    </row>
    <row r="16" spans="1:19" s="94" customFormat="1">
      <c r="A16" s="95"/>
      <c r="B16" s="95"/>
      <c r="C16" s="119" t="s">
        <v>861</v>
      </c>
      <c r="D16" s="36" t="s">
        <v>1276</v>
      </c>
      <c r="E16" s="36" t="s">
        <v>1151</v>
      </c>
      <c r="F16" s="36" t="s">
        <v>1384</v>
      </c>
      <c r="G16" s="36" t="s">
        <v>1385</v>
      </c>
      <c r="H16" s="38">
        <v>1884681</v>
      </c>
      <c r="I16" s="36" t="s">
        <v>1212</v>
      </c>
      <c r="J16" s="98"/>
      <c r="K16" s="38">
        <v>18</v>
      </c>
      <c r="L16" s="38">
        <v>1597187.38</v>
      </c>
      <c r="M16" s="99"/>
      <c r="N16" s="99">
        <f>L16*K16%</f>
        <v>287493.72839999996</v>
      </c>
      <c r="O16" s="99"/>
      <c r="P16" s="99"/>
      <c r="Q16" s="98"/>
      <c r="R16" s="94">
        <f>VLOOKUP(D16,EIP!$D$96:$M$166,10,0)</f>
        <v>1597187.36</v>
      </c>
      <c r="S16" s="94">
        <f t="shared" si="0"/>
        <v>1.9999999785795808E-2</v>
      </c>
    </row>
    <row r="17" spans="1:19" s="94" customFormat="1">
      <c r="A17" s="95"/>
      <c r="B17" s="95"/>
      <c r="C17" s="36" t="s">
        <v>1204</v>
      </c>
      <c r="D17" s="36" t="s">
        <v>1277</v>
      </c>
      <c r="E17" s="36" t="s">
        <v>1151</v>
      </c>
      <c r="F17" s="36" t="s">
        <v>1386</v>
      </c>
      <c r="G17" s="36" t="s">
        <v>1387</v>
      </c>
      <c r="H17" s="38">
        <v>1043920</v>
      </c>
      <c r="I17" s="36" t="s">
        <v>1212</v>
      </c>
      <c r="J17" s="98"/>
      <c r="K17" s="38">
        <v>18</v>
      </c>
      <c r="L17" s="38">
        <v>884678.09</v>
      </c>
      <c r="M17" s="99"/>
      <c r="N17" s="99">
        <f>L17*K17%</f>
        <v>159242.05619999999</v>
      </c>
      <c r="O17" s="99"/>
      <c r="P17" s="99"/>
      <c r="Q17" s="98"/>
      <c r="R17" s="94">
        <f>VLOOKUP(D17,EIP!$D$96:$M$166,10,0)</f>
        <v>884678.08</v>
      </c>
      <c r="S17" s="94">
        <f t="shared" si="0"/>
        <v>1.0000000009313226E-2</v>
      </c>
    </row>
    <row r="18" spans="1:19" s="94" customFormat="1">
      <c r="A18" s="95"/>
      <c r="B18" s="95"/>
      <c r="C18" s="36" t="s">
        <v>1204</v>
      </c>
      <c r="D18" s="36" t="s">
        <v>1278</v>
      </c>
      <c r="E18" s="36" t="s">
        <v>1151</v>
      </c>
      <c r="F18" s="36" t="s">
        <v>1388</v>
      </c>
      <c r="G18" s="36" t="s">
        <v>1389</v>
      </c>
      <c r="H18" s="38">
        <v>41300</v>
      </c>
      <c r="I18" s="36" t="s">
        <v>1212</v>
      </c>
      <c r="J18" s="98"/>
      <c r="K18" s="38">
        <v>18</v>
      </c>
      <c r="L18" s="38">
        <v>35000</v>
      </c>
      <c r="M18" s="99"/>
      <c r="N18" s="99">
        <f>L18*K18%</f>
        <v>6300</v>
      </c>
      <c r="O18" s="99"/>
      <c r="P18" s="99"/>
      <c r="Q18" s="98"/>
      <c r="R18" s="94">
        <f>VLOOKUP(D18,EIP!$D$96:$M$166,10,0)</f>
        <v>35000</v>
      </c>
      <c r="S18" s="94">
        <f t="shared" si="0"/>
        <v>0</v>
      </c>
    </row>
    <row r="19" spans="1:19" s="94" customFormat="1">
      <c r="A19" s="95"/>
      <c r="B19" s="95"/>
      <c r="C19" s="36" t="s">
        <v>1204</v>
      </c>
      <c r="D19" s="36" t="s">
        <v>1279</v>
      </c>
      <c r="E19" s="36" t="s">
        <v>1151</v>
      </c>
      <c r="F19" s="36" t="s">
        <v>1390</v>
      </c>
      <c r="G19" s="36" t="s">
        <v>1391</v>
      </c>
      <c r="H19" s="38">
        <v>310955</v>
      </c>
      <c r="I19" s="36" t="s">
        <v>1212</v>
      </c>
      <c r="J19" s="98"/>
      <c r="K19" s="38">
        <v>18</v>
      </c>
      <c r="L19" s="38">
        <v>263521.09999999998</v>
      </c>
      <c r="M19" s="99"/>
      <c r="N19" s="99">
        <f>L19*K19%</f>
        <v>47433.797999999995</v>
      </c>
      <c r="O19" s="99"/>
      <c r="P19" s="99"/>
      <c r="Q19" s="98"/>
      <c r="R19" s="94">
        <f>VLOOKUP(D19,EIP!$D$96:$M$166,10,0)</f>
        <v>263521.09000000003</v>
      </c>
      <c r="S19" s="94">
        <f t="shared" si="0"/>
        <v>9.9999999511055648E-3</v>
      </c>
    </row>
    <row r="20" spans="1:19" s="94" customFormat="1">
      <c r="A20" s="95"/>
      <c r="B20" s="95"/>
      <c r="C20" s="36" t="s">
        <v>388</v>
      </c>
      <c r="D20" s="36" t="s">
        <v>1226</v>
      </c>
      <c r="E20" s="36" t="s">
        <v>1288</v>
      </c>
      <c r="F20" s="36" t="s">
        <v>391</v>
      </c>
      <c r="G20" s="36" t="s">
        <v>1317</v>
      </c>
      <c r="H20" s="38">
        <v>29500</v>
      </c>
      <c r="I20" s="36" t="s">
        <v>187</v>
      </c>
      <c r="J20" s="98"/>
      <c r="K20" s="38">
        <v>18</v>
      </c>
      <c r="L20" s="38">
        <v>25000</v>
      </c>
      <c r="M20" s="99"/>
      <c r="N20" s="99">
        <f>L20*K20%</f>
        <v>4500</v>
      </c>
      <c r="O20" s="99"/>
      <c r="P20" s="99"/>
      <c r="Q20" s="98"/>
      <c r="R20" s="94">
        <f>VLOOKUP(D20,EIP!$D$96:$M$166,10,0)</f>
        <v>25000</v>
      </c>
      <c r="S20" s="94">
        <f t="shared" si="0"/>
        <v>0</v>
      </c>
    </row>
    <row r="21" spans="1:19" s="94" customFormat="1">
      <c r="A21" s="95"/>
      <c r="B21" s="95"/>
      <c r="C21" s="36" t="s">
        <v>388</v>
      </c>
      <c r="D21" s="36" t="s">
        <v>1227</v>
      </c>
      <c r="E21" s="36" t="s">
        <v>1288</v>
      </c>
      <c r="F21" s="36" t="s">
        <v>389</v>
      </c>
      <c r="G21" s="36" t="s">
        <v>1318</v>
      </c>
      <c r="H21" s="38">
        <v>18420</v>
      </c>
      <c r="I21" s="36" t="s">
        <v>187</v>
      </c>
      <c r="J21" s="98"/>
      <c r="K21" s="38">
        <v>18</v>
      </c>
      <c r="L21" s="38">
        <v>15610</v>
      </c>
      <c r="M21" s="99"/>
      <c r="N21" s="99">
        <f>L21*K21%</f>
        <v>2809.7999999999997</v>
      </c>
      <c r="O21" s="99"/>
      <c r="P21" s="99"/>
      <c r="Q21" s="98"/>
      <c r="R21" s="94">
        <f>VLOOKUP(D21,EIP!$D$96:$M$166,10,0)</f>
        <v>15610</v>
      </c>
      <c r="S21" s="94">
        <f t="shared" si="0"/>
        <v>0</v>
      </c>
    </row>
    <row r="22" spans="1:19" s="94" customFormat="1">
      <c r="A22" s="95"/>
      <c r="B22" s="95"/>
      <c r="C22" s="36" t="s">
        <v>1205</v>
      </c>
      <c r="D22" s="36" t="s">
        <v>1280</v>
      </c>
      <c r="E22" s="36" t="s">
        <v>1152</v>
      </c>
      <c r="F22" s="36" t="s">
        <v>1392</v>
      </c>
      <c r="G22" s="36" t="s">
        <v>1393</v>
      </c>
      <c r="H22" s="38">
        <v>187620</v>
      </c>
      <c r="I22" s="36" t="s">
        <v>187</v>
      </c>
      <c r="J22" s="98"/>
      <c r="K22" s="38">
        <v>18</v>
      </c>
      <c r="L22" s="38">
        <v>158999.96</v>
      </c>
      <c r="M22" s="99"/>
      <c r="N22" s="99">
        <f>L22*K22%</f>
        <v>28619.992799999996</v>
      </c>
      <c r="O22" s="99"/>
      <c r="P22" s="99"/>
      <c r="Q22" s="98"/>
      <c r="R22" s="94">
        <f>VLOOKUP(D22,EIP!$D$96:$M$166,10,0)</f>
        <v>158999.95000000001</v>
      </c>
      <c r="S22" s="94">
        <f t="shared" si="0"/>
        <v>9.9999999802093953E-3</v>
      </c>
    </row>
    <row r="23" spans="1:19" s="94" customFormat="1">
      <c r="A23" s="95"/>
      <c r="B23" s="95"/>
      <c r="C23" s="288" t="s">
        <v>1205</v>
      </c>
      <c r="D23" s="36" t="s">
        <v>1281</v>
      </c>
      <c r="E23" s="36" t="s">
        <v>1152</v>
      </c>
      <c r="F23" s="36" t="s">
        <v>1392</v>
      </c>
      <c r="G23" s="36" t="s">
        <v>1393</v>
      </c>
      <c r="H23" s="38">
        <v>1</v>
      </c>
      <c r="I23" s="36" t="s">
        <v>187</v>
      </c>
      <c r="J23" s="98"/>
      <c r="K23" s="38">
        <v>18</v>
      </c>
      <c r="L23" s="38">
        <v>1</v>
      </c>
      <c r="M23" s="99"/>
      <c r="N23" s="99">
        <f>L23*K23%</f>
        <v>0.18</v>
      </c>
      <c r="O23" s="99"/>
      <c r="P23" s="99"/>
      <c r="Q23" s="98"/>
      <c r="R23" s="94" t="e">
        <f>VLOOKUP(D23,EIP!$D$96:$M$166,10,0)</f>
        <v>#N/A</v>
      </c>
      <c r="S23" s="94" t="e">
        <f t="shared" si="0"/>
        <v>#N/A</v>
      </c>
    </row>
    <row r="24" spans="1:19" s="94" customFormat="1">
      <c r="A24" s="95"/>
      <c r="B24" s="95"/>
      <c r="C24" s="287" t="s">
        <v>1183</v>
      </c>
      <c r="D24" s="36" t="s">
        <v>1214</v>
      </c>
      <c r="E24" s="36" t="s">
        <v>1284</v>
      </c>
      <c r="F24" s="36" t="s">
        <v>1295</v>
      </c>
      <c r="G24" s="36" t="s">
        <v>1296</v>
      </c>
      <c r="H24" s="38">
        <v>94872</v>
      </c>
      <c r="I24" s="36" t="s">
        <v>187</v>
      </c>
      <c r="J24" s="98"/>
      <c r="K24" s="38">
        <v>18</v>
      </c>
      <c r="L24" s="38">
        <v>80400</v>
      </c>
      <c r="M24" s="99"/>
      <c r="N24" s="99">
        <f>L24*K24%</f>
        <v>14472</v>
      </c>
      <c r="O24" s="99"/>
      <c r="P24" s="99"/>
      <c r="Q24" s="98"/>
      <c r="R24" s="94">
        <f>VLOOKUP(D24,EIP!$D$96:$M$166,10,0)</f>
        <v>80400</v>
      </c>
      <c r="S24" s="94">
        <f t="shared" si="0"/>
        <v>0</v>
      </c>
    </row>
    <row r="25" spans="1:19" s="94" customFormat="1">
      <c r="A25" s="95"/>
      <c r="B25" s="95"/>
      <c r="C25" s="287" t="s">
        <v>1199</v>
      </c>
      <c r="D25" s="36" t="s">
        <v>1243</v>
      </c>
      <c r="E25" s="36" t="s">
        <v>1292</v>
      </c>
      <c r="F25" s="36" t="s">
        <v>1345</v>
      </c>
      <c r="G25" s="36" t="s">
        <v>1346</v>
      </c>
      <c r="H25" s="38">
        <v>12142</v>
      </c>
      <c r="I25" s="36" t="s">
        <v>198</v>
      </c>
      <c r="J25" s="98"/>
      <c r="K25" s="38">
        <v>18</v>
      </c>
      <c r="L25" s="38">
        <v>10290</v>
      </c>
      <c r="M25" s="99"/>
      <c r="N25" s="99">
        <f>L25*K25%</f>
        <v>1852.1999999999998</v>
      </c>
      <c r="O25" s="99"/>
      <c r="P25" s="99"/>
      <c r="Q25" s="98"/>
      <c r="R25" s="94">
        <f>VLOOKUP(D25,EIP!$D$96:$M$166,10,0)</f>
        <v>10290</v>
      </c>
      <c r="S25" s="94">
        <f t="shared" si="0"/>
        <v>0</v>
      </c>
    </row>
    <row r="26" spans="1:19" s="94" customFormat="1">
      <c r="A26" s="95"/>
      <c r="B26" s="95"/>
      <c r="C26" s="287" t="s">
        <v>1199</v>
      </c>
      <c r="D26" s="36" t="s">
        <v>1244</v>
      </c>
      <c r="E26" s="36" t="s">
        <v>1292</v>
      </c>
      <c r="F26" s="36" t="s">
        <v>1347</v>
      </c>
      <c r="G26" s="36" t="s">
        <v>1346</v>
      </c>
      <c r="H26" s="38">
        <v>12142</v>
      </c>
      <c r="I26" s="36" t="s">
        <v>198</v>
      </c>
      <c r="J26" s="98"/>
      <c r="K26" s="38">
        <v>18</v>
      </c>
      <c r="L26" s="38">
        <v>10290</v>
      </c>
      <c r="M26" s="99"/>
      <c r="N26" s="99">
        <f>L26*K26%</f>
        <v>1852.1999999999998</v>
      </c>
      <c r="O26" s="99"/>
      <c r="P26" s="99"/>
      <c r="Q26" s="98"/>
      <c r="R26" s="94">
        <f>VLOOKUP(D26,EIP!$D$96:$M$166,10,0)</f>
        <v>10290</v>
      </c>
      <c r="S26" s="94">
        <f t="shared" si="0"/>
        <v>0</v>
      </c>
    </row>
    <row r="27" spans="1:19" s="94" customFormat="1">
      <c r="A27" s="95"/>
      <c r="B27" s="95"/>
      <c r="C27" s="287" t="s">
        <v>1195</v>
      </c>
      <c r="D27" s="36" t="s">
        <v>1239</v>
      </c>
      <c r="E27" s="36" t="s">
        <v>1291</v>
      </c>
      <c r="F27" s="36" t="s">
        <v>1338</v>
      </c>
      <c r="G27" s="36" t="s">
        <v>1339</v>
      </c>
      <c r="H27" s="38">
        <v>56382</v>
      </c>
      <c r="I27" s="36" t="s">
        <v>198</v>
      </c>
      <c r="J27" s="98"/>
      <c r="K27" s="38">
        <v>18</v>
      </c>
      <c r="L27" s="38">
        <v>47781</v>
      </c>
      <c r="M27" s="99"/>
      <c r="N27" s="99">
        <f>L27*K27%</f>
        <v>8600.58</v>
      </c>
      <c r="O27" s="99"/>
      <c r="P27" s="99"/>
      <c r="Q27" s="98"/>
      <c r="R27" s="94">
        <f>VLOOKUP(D27,EIP!$D$96:$M$166,10,0)</f>
        <v>47781</v>
      </c>
      <c r="S27" s="94">
        <f t="shared" si="0"/>
        <v>0</v>
      </c>
    </row>
    <row r="28" spans="1:19" s="94" customFormat="1">
      <c r="A28" s="95"/>
      <c r="B28" s="95"/>
      <c r="C28" s="287" t="s">
        <v>1191</v>
      </c>
      <c r="D28" s="36" t="s">
        <v>1233</v>
      </c>
      <c r="E28" s="36" t="s">
        <v>1290</v>
      </c>
      <c r="F28" s="36" t="s">
        <v>1326</v>
      </c>
      <c r="G28" s="36" t="s">
        <v>1327</v>
      </c>
      <c r="H28" s="38">
        <v>177000</v>
      </c>
      <c r="I28" s="36" t="s">
        <v>363</v>
      </c>
      <c r="J28" s="98"/>
      <c r="K28" s="38">
        <v>18</v>
      </c>
      <c r="L28" s="38">
        <v>150000</v>
      </c>
      <c r="M28" s="99"/>
      <c r="N28" s="99">
        <f>L28*K28%</f>
        <v>27000</v>
      </c>
      <c r="O28" s="99"/>
      <c r="P28" s="99"/>
      <c r="Q28" s="98"/>
      <c r="R28" s="94">
        <f>VLOOKUP(D28,EIP!$D$96:$M$166,10,0)</f>
        <v>150000</v>
      </c>
      <c r="S28" s="94">
        <f t="shared" si="0"/>
        <v>0</v>
      </c>
    </row>
    <row r="29" spans="1:19" s="94" customFormat="1">
      <c r="A29" s="95"/>
      <c r="B29" s="95"/>
      <c r="C29" s="287" t="s">
        <v>1194</v>
      </c>
      <c r="D29" s="36" t="s">
        <v>1236</v>
      </c>
      <c r="E29" s="36" t="s">
        <v>1290</v>
      </c>
      <c r="F29" s="36" t="s">
        <v>1332</v>
      </c>
      <c r="G29" s="36" t="s">
        <v>1333</v>
      </c>
      <c r="H29" s="38">
        <v>208152</v>
      </c>
      <c r="I29" s="36" t="s">
        <v>363</v>
      </c>
      <c r="J29" s="98"/>
      <c r="K29" s="38">
        <v>18</v>
      </c>
      <c r="L29" s="38">
        <v>176400</v>
      </c>
      <c r="M29" s="99"/>
      <c r="N29" s="99">
        <f>L29*K29%</f>
        <v>31752</v>
      </c>
      <c r="O29" s="99"/>
      <c r="P29" s="99"/>
      <c r="Q29" s="98"/>
      <c r="R29" s="94">
        <f>VLOOKUP(D29,EIP!$D$96:$M$166,10,0)</f>
        <v>176400</v>
      </c>
      <c r="S29" s="94">
        <f t="shared" si="0"/>
        <v>0</v>
      </c>
    </row>
    <row r="30" spans="1:19" s="94" customFormat="1">
      <c r="A30" s="95"/>
      <c r="B30" s="95"/>
      <c r="C30" s="287" t="s">
        <v>1194</v>
      </c>
      <c r="D30" s="36" t="s">
        <v>1237</v>
      </c>
      <c r="E30" s="36" t="s">
        <v>1290</v>
      </c>
      <c r="F30" s="36" t="s">
        <v>1334</v>
      </c>
      <c r="G30" s="36" t="s">
        <v>1335</v>
      </c>
      <c r="H30" s="38">
        <v>169932</v>
      </c>
      <c r="I30" s="36" t="s">
        <v>363</v>
      </c>
      <c r="J30" s="98"/>
      <c r="K30" s="38">
        <v>18</v>
      </c>
      <c r="L30" s="38">
        <v>144010</v>
      </c>
      <c r="M30" s="99"/>
      <c r="N30" s="99">
        <f>L30*K30%</f>
        <v>25921.8</v>
      </c>
      <c r="O30" s="99"/>
      <c r="P30" s="99"/>
      <c r="Q30" s="98"/>
      <c r="R30" s="94">
        <f>VLOOKUP(D30,EIP!$D$96:$M$166,10,0)</f>
        <v>144010</v>
      </c>
      <c r="S30" s="94">
        <f t="shared" si="0"/>
        <v>0</v>
      </c>
    </row>
    <row r="31" spans="1:19" s="94" customFormat="1">
      <c r="A31" s="95"/>
      <c r="B31" s="95"/>
      <c r="C31" s="287" t="s">
        <v>396</v>
      </c>
      <c r="D31" s="36" t="s">
        <v>1229</v>
      </c>
      <c r="E31" s="36" t="s">
        <v>1288</v>
      </c>
      <c r="F31" s="36" t="s">
        <v>1321</v>
      </c>
      <c r="G31" s="36" t="s">
        <v>1322</v>
      </c>
      <c r="H31" s="38">
        <v>21246</v>
      </c>
      <c r="I31" s="36" t="s">
        <v>154</v>
      </c>
      <c r="J31" s="98"/>
      <c r="K31" s="38">
        <v>18</v>
      </c>
      <c r="L31" s="38">
        <v>18005</v>
      </c>
      <c r="M31" s="99"/>
      <c r="N31" s="99">
        <f>L31*K31%</f>
        <v>3240.9</v>
      </c>
      <c r="O31" s="99"/>
      <c r="P31" s="99"/>
      <c r="Q31" s="98"/>
      <c r="R31" s="94">
        <f>VLOOKUP(D31,EIP!$D$96:$M$166,10,0)</f>
        <v>18005</v>
      </c>
      <c r="S31" s="94">
        <f t="shared" si="0"/>
        <v>0</v>
      </c>
    </row>
    <row r="32" spans="1:19" s="94" customFormat="1">
      <c r="A32" s="95"/>
      <c r="B32" s="95"/>
      <c r="C32" s="287" t="s">
        <v>1190</v>
      </c>
      <c r="D32" s="36" t="s">
        <v>1228</v>
      </c>
      <c r="E32" s="36" t="s">
        <v>1288</v>
      </c>
      <c r="F32" s="36" t="s">
        <v>1319</v>
      </c>
      <c r="G32" s="36" t="s">
        <v>1320</v>
      </c>
      <c r="H32" s="38">
        <v>4514</v>
      </c>
      <c r="I32" s="36" t="s">
        <v>203</v>
      </c>
      <c r="J32" s="98"/>
      <c r="K32" s="38">
        <v>18</v>
      </c>
      <c r="L32" s="38">
        <v>3825</v>
      </c>
      <c r="M32" s="99"/>
      <c r="N32" s="99">
        <f>L32*K32%</f>
        <v>688.5</v>
      </c>
      <c r="O32" s="99"/>
      <c r="P32" s="99"/>
      <c r="Q32" s="98"/>
      <c r="R32" s="94">
        <f>VLOOKUP(D32,EIP!$D$96:$M$166,10,0)</f>
        <v>3825</v>
      </c>
      <c r="S32" s="94">
        <f t="shared" si="0"/>
        <v>0</v>
      </c>
    </row>
    <row r="33" spans="1:19" s="94" customFormat="1">
      <c r="A33" s="95"/>
      <c r="B33" s="95"/>
      <c r="C33" s="287" t="s">
        <v>1189</v>
      </c>
      <c r="D33" s="36" t="s">
        <v>1223</v>
      </c>
      <c r="E33" s="36" t="s">
        <v>1287</v>
      </c>
      <c r="F33" s="36" t="s">
        <v>1311</v>
      </c>
      <c r="G33" s="36" t="s">
        <v>1312</v>
      </c>
      <c r="H33" s="38">
        <v>7670</v>
      </c>
      <c r="I33" s="36" t="s">
        <v>158</v>
      </c>
      <c r="J33" s="98"/>
      <c r="K33" s="38">
        <v>18</v>
      </c>
      <c r="L33" s="38">
        <v>6500</v>
      </c>
      <c r="M33" s="99"/>
      <c r="N33" s="99">
        <f>L33*K33%</f>
        <v>1170</v>
      </c>
      <c r="O33" s="99"/>
      <c r="P33" s="99"/>
      <c r="Q33" s="98"/>
      <c r="R33" s="94">
        <f>VLOOKUP(D33,EIP!$D$96:$M$166,10,0)</f>
        <v>6500</v>
      </c>
      <c r="S33" s="94">
        <f t="shared" si="0"/>
        <v>0</v>
      </c>
    </row>
    <row r="34" spans="1:19" s="94" customFormat="1">
      <c r="A34" s="95"/>
      <c r="B34" s="95"/>
      <c r="C34" s="287" t="s">
        <v>1189</v>
      </c>
      <c r="D34" s="36" t="s">
        <v>1224</v>
      </c>
      <c r="E34" s="36" t="s">
        <v>1287</v>
      </c>
      <c r="F34" s="36" t="s">
        <v>1313</v>
      </c>
      <c r="G34" s="36" t="s">
        <v>1314</v>
      </c>
      <c r="H34" s="38">
        <v>7670</v>
      </c>
      <c r="I34" s="36" t="s">
        <v>158</v>
      </c>
      <c r="J34" s="98"/>
      <c r="K34" s="38">
        <v>18</v>
      </c>
      <c r="L34" s="38">
        <v>6500</v>
      </c>
      <c r="M34" s="99"/>
      <c r="N34" s="99">
        <f>L34*K34%</f>
        <v>1170</v>
      </c>
      <c r="O34" s="99"/>
      <c r="P34" s="99"/>
      <c r="Q34" s="98"/>
      <c r="R34" s="94">
        <f>VLOOKUP(D34,EIP!$D$96:$M$166,10,0)</f>
        <v>6500</v>
      </c>
      <c r="S34" s="94">
        <f t="shared" si="0"/>
        <v>0</v>
      </c>
    </row>
    <row r="35" spans="1:19" s="94" customFormat="1">
      <c r="A35" s="95"/>
      <c r="B35" s="95"/>
      <c r="C35" s="287" t="s">
        <v>1206</v>
      </c>
      <c r="D35" s="36" t="s">
        <v>1283</v>
      </c>
      <c r="E35" s="36" t="s">
        <v>1294</v>
      </c>
      <c r="F35" s="36" t="s">
        <v>1395</v>
      </c>
      <c r="G35" s="36" t="s">
        <v>1396</v>
      </c>
      <c r="H35" s="38">
        <v>12461</v>
      </c>
      <c r="I35" s="36" t="s">
        <v>1213</v>
      </c>
      <c r="J35" s="98"/>
      <c r="K35" s="38">
        <v>18</v>
      </c>
      <c r="L35" s="38">
        <v>10560</v>
      </c>
      <c r="M35" s="99"/>
      <c r="N35" s="99">
        <f>L35*K35%</f>
        <v>1900.8</v>
      </c>
      <c r="O35" s="99"/>
      <c r="P35" s="99"/>
      <c r="Q35" s="98"/>
      <c r="R35" s="94">
        <f>VLOOKUP(D35,EIP!$D$96:$M$166,10,0)</f>
        <v>10560</v>
      </c>
      <c r="S35" s="94">
        <f t="shared" si="0"/>
        <v>0</v>
      </c>
    </row>
    <row r="36" spans="1:19" s="94" customFormat="1">
      <c r="A36" s="95"/>
      <c r="B36" s="95"/>
      <c r="C36" s="287" t="s">
        <v>1201</v>
      </c>
      <c r="D36" s="36" t="s">
        <v>1251</v>
      </c>
      <c r="E36" s="36" t="s">
        <v>1293</v>
      </c>
      <c r="F36" s="36" t="s">
        <v>1356</v>
      </c>
      <c r="G36" s="36" t="s">
        <v>1357</v>
      </c>
      <c r="H36" s="38">
        <v>132750</v>
      </c>
      <c r="I36" s="36" t="s">
        <v>189</v>
      </c>
      <c r="J36" s="98"/>
      <c r="K36" s="38">
        <v>18</v>
      </c>
      <c r="L36" s="38">
        <v>112500</v>
      </c>
      <c r="M36" s="99"/>
      <c r="N36" s="99">
        <f>L36*K36%</f>
        <v>20250</v>
      </c>
      <c r="O36" s="99"/>
      <c r="P36" s="99"/>
      <c r="Q36" s="98"/>
      <c r="R36" s="94">
        <f>VLOOKUP(D36,EIP!$D$96:$M$166,10,0)</f>
        <v>112500</v>
      </c>
      <c r="S36" s="94">
        <f t="shared" si="0"/>
        <v>0</v>
      </c>
    </row>
    <row r="37" spans="1:19" s="94" customFormat="1">
      <c r="A37" s="95"/>
      <c r="B37" s="95"/>
      <c r="C37" s="287" t="s">
        <v>1201</v>
      </c>
      <c r="D37" s="36" t="s">
        <v>1252</v>
      </c>
      <c r="E37" s="36" t="s">
        <v>1293</v>
      </c>
      <c r="F37" s="36" t="s">
        <v>1358</v>
      </c>
      <c r="G37" s="36" t="s">
        <v>1333</v>
      </c>
      <c r="H37" s="38">
        <v>115050</v>
      </c>
      <c r="I37" s="36" t="s">
        <v>189</v>
      </c>
      <c r="J37" s="98"/>
      <c r="K37" s="38">
        <v>18</v>
      </c>
      <c r="L37" s="38">
        <v>97500</v>
      </c>
      <c r="M37" s="99"/>
      <c r="N37" s="99">
        <f>L37*K37%</f>
        <v>17550</v>
      </c>
      <c r="O37" s="99"/>
      <c r="P37" s="99"/>
      <c r="Q37" s="98"/>
      <c r="R37" s="94">
        <f>VLOOKUP(D37,EIP!$D$96:$M$166,10,0)</f>
        <v>97500</v>
      </c>
      <c r="S37" s="94">
        <f t="shared" si="0"/>
        <v>0</v>
      </c>
    </row>
    <row r="38" spans="1:19" s="94" customFormat="1">
      <c r="A38" s="95"/>
      <c r="B38" s="95"/>
      <c r="C38" s="36" t="s">
        <v>1187</v>
      </c>
      <c r="D38" s="36" t="s">
        <v>1221</v>
      </c>
      <c r="E38" s="36" t="s">
        <v>1286</v>
      </c>
      <c r="F38" s="36" t="s">
        <v>1307</v>
      </c>
      <c r="G38" s="36" t="s">
        <v>1308</v>
      </c>
      <c r="H38" s="38">
        <v>145074</v>
      </c>
      <c r="I38" s="36" t="s">
        <v>189</v>
      </c>
      <c r="J38" s="98"/>
      <c r="K38" s="38">
        <v>18</v>
      </c>
      <c r="L38" s="38">
        <v>122944</v>
      </c>
      <c r="M38" s="99"/>
      <c r="N38" s="99">
        <f>L38*K38%</f>
        <v>22129.919999999998</v>
      </c>
      <c r="O38" s="99"/>
      <c r="P38" s="99"/>
      <c r="Q38" s="98"/>
      <c r="R38" s="94">
        <f>VLOOKUP(D38,EIP!$D$96:$M$166,10,0)</f>
        <v>122944</v>
      </c>
      <c r="S38" s="94">
        <f t="shared" si="0"/>
        <v>0</v>
      </c>
    </row>
    <row r="39" spans="1:19" s="94" customFormat="1">
      <c r="A39" s="95"/>
      <c r="B39" s="95"/>
      <c r="C39" s="287" t="s">
        <v>1188</v>
      </c>
      <c r="D39" s="36" t="s">
        <v>1222</v>
      </c>
      <c r="E39" s="36" t="s">
        <v>1287</v>
      </c>
      <c r="F39" s="36" t="s">
        <v>1309</v>
      </c>
      <c r="G39" s="36" t="s">
        <v>1310</v>
      </c>
      <c r="H39" s="38">
        <v>65779</v>
      </c>
      <c r="I39" s="36" t="s">
        <v>189</v>
      </c>
      <c r="J39" s="98"/>
      <c r="K39" s="38">
        <v>18</v>
      </c>
      <c r="L39" s="38">
        <v>55745</v>
      </c>
      <c r="M39" s="99"/>
      <c r="N39" s="99">
        <f>L39*K39%</f>
        <v>10034.1</v>
      </c>
      <c r="O39" s="99"/>
      <c r="P39" s="99"/>
      <c r="Q39" s="98"/>
      <c r="R39" s="94">
        <f>VLOOKUP(D39,EIP!$D$96:$M$166,10,0)</f>
        <v>55745</v>
      </c>
      <c r="S39" s="94">
        <f t="shared" si="0"/>
        <v>0</v>
      </c>
    </row>
    <row r="40" spans="1:19" s="94" customFormat="1">
      <c r="A40" s="95"/>
      <c r="B40" s="95"/>
      <c r="C40" s="287" t="s">
        <v>1188</v>
      </c>
      <c r="D40" s="36" t="s">
        <v>1225</v>
      </c>
      <c r="E40" s="36" t="s">
        <v>1287</v>
      </c>
      <c r="F40" s="36" t="s">
        <v>1315</v>
      </c>
      <c r="G40" s="36" t="s">
        <v>1316</v>
      </c>
      <c r="H40" s="38">
        <v>65779</v>
      </c>
      <c r="I40" s="36" t="s">
        <v>189</v>
      </c>
      <c r="J40" s="98"/>
      <c r="K40" s="38">
        <v>18</v>
      </c>
      <c r="L40" s="38">
        <v>55745</v>
      </c>
      <c r="M40" s="99"/>
      <c r="N40" s="99">
        <f>L40*K40%</f>
        <v>10034.1</v>
      </c>
      <c r="O40" s="99"/>
      <c r="P40" s="99"/>
      <c r="Q40" s="98"/>
      <c r="R40" s="94">
        <f>VLOOKUP(D40,EIP!$D$96:$M$166,10,0)</f>
        <v>55745</v>
      </c>
      <c r="S40" s="94">
        <f t="shared" si="0"/>
        <v>0</v>
      </c>
    </row>
    <row r="41" spans="1:19" s="94" customFormat="1">
      <c r="A41" s="95"/>
      <c r="B41" s="95"/>
      <c r="C41" s="259" t="s">
        <v>361</v>
      </c>
      <c r="D41" s="36" t="s">
        <v>1245</v>
      </c>
      <c r="E41" s="36" t="s">
        <v>1293</v>
      </c>
      <c r="F41" s="36" t="s">
        <v>1348</v>
      </c>
      <c r="G41" s="36" t="s">
        <v>1349</v>
      </c>
      <c r="H41" s="38">
        <v>9346</v>
      </c>
      <c r="I41" s="36" t="s">
        <v>189</v>
      </c>
      <c r="J41" s="98"/>
      <c r="K41" s="38">
        <v>18</v>
      </c>
      <c r="L41" s="38">
        <v>7920</v>
      </c>
      <c r="M41" s="99"/>
      <c r="N41" s="99">
        <f>L41*K41%</f>
        <v>1425.6</v>
      </c>
      <c r="O41" s="99"/>
      <c r="P41" s="99"/>
      <c r="Q41" s="98"/>
      <c r="R41" s="94">
        <f>VLOOKUP(D41,EIP!$D$96:$M$166,10,0)</f>
        <v>7920</v>
      </c>
      <c r="S41" s="94">
        <f t="shared" si="0"/>
        <v>0</v>
      </c>
    </row>
    <row r="42" spans="1:19" s="94" customFormat="1">
      <c r="A42" s="95"/>
      <c r="B42" s="95"/>
      <c r="C42" s="36" t="s">
        <v>361</v>
      </c>
      <c r="D42" s="36" t="s">
        <v>1246</v>
      </c>
      <c r="E42" s="36" t="s">
        <v>1293</v>
      </c>
      <c r="F42" s="36" t="s">
        <v>1350</v>
      </c>
      <c r="G42" s="36" t="s">
        <v>1351</v>
      </c>
      <c r="H42" s="38">
        <v>850</v>
      </c>
      <c r="I42" s="36" t="s">
        <v>189</v>
      </c>
      <c r="J42" s="98"/>
      <c r="K42" s="38">
        <v>18</v>
      </c>
      <c r="L42" s="38">
        <v>720</v>
      </c>
      <c r="M42" s="99"/>
      <c r="N42" s="99">
        <f>L42*K42%</f>
        <v>129.6</v>
      </c>
      <c r="O42" s="99"/>
      <c r="P42" s="99"/>
      <c r="Q42" s="98"/>
      <c r="R42" s="94">
        <f>VLOOKUP(D42,EIP!$D$96:$M$166,10,0)</f>
        <v>720</v>
      </c>
      <c r="S42" s="94">
        <f t="shared" si="0"/>
        <v>0</v>
      </c>
    </row>
    <row r="43" spans="1:19" s="94" customFormat="1">
      <c r="A43" s="95"/>
      <c r="B43" s="95"/>
      <c r="C43" s="287" t="s">
        <v>361</v>
      </c>
      <c r="D43" s="287" t="s">
        <v>1247</v>
      </c>
      <c r="E43" s="36" t="s">
        <v>1293</v>
      </c>
      <c r="F43" s="36" t="s">
        <v>1352</v>
      </c>
      <c r="G43" s="36" t="s">
        <v>1351</v>
      </c>
      <c r="H43" s="38">
        <v>5522</v>
      </c>
      <c r="I43" s="36" t="s">
        <v>189</v>
      </c>
      <c r="J43" s="98"/>
      <c r="K43" s="38">
        <v>18</v>
      </c>
      <c r="L43" s="38">
        <v>4680</v>
      </c>
      <c r="M43" s="99"/>
      <c r="N43" s="99">
        <f>L43*K43%</f>
        <v>842.4</v>
      </c>
      <c r="O43" s="99"/>
      <c r="P43" s="99"/>
      <c r="Q43" s="98"/>
      <c r="R43" s="94">
        <f>VLOOKUP(D43,EIP!$D$96:$M$166,10,0)</f>
        <v>4680</v>
      </c>
      <c r="S43" s="94">
        <f t="shared" si="0"/>
        <v>0</v>
      </c>
    </row>
    <row r="44" spans="1:19" s="94" customFormat="1">
      <c r="A44" s="95"/>
      <c r="B44" s="95"/>
      <c r="C44" s="36" t="s">
        <v>361</v>
      </c>
      <c r="D44" s="36" t="s">
        <v>1249</v>
      </c>
      <c r="E44" s="36" t="s">
        <v>1293</v>
      </c>
      <c r="F44" s="36" t="s">
        <v>1354</v>
      </c>
      <c r="G44" s="36" t="s">
        <v>1349</v>
      </c>
      <c r="H44" s="38">
        <v>1274</v>
      </c>
      <c r="I44" s="36" t="s">
        <v>189</v>
      </c>
      <c r="J44" s="98"/>
      <c r="K44" s="38">
        <v>18</v>
      </c>
      <c r="L44" s="38">
        <v>1080</v>
      </c>
      <c r="M44" s="99"/>
      <c r="N44" s="99">
        <f>L44*K44%</f>
        <v>194.4</v>
      </c>
      <c r="O44" s="99"/>
      <c r="P44" s="99"/>
      <c r="Q44" s="98"/>
      <c r="R44" s="94">
        <f>VLOOKUP(D44,EIP!$D$96:$M$166,10,0)</f>
        <v>1080</v>
      </c>
      <c r="S44" s="94">
        <f t="shared" si="0"/>
        <v>0</v>
      </c>
    </row>
    <row r="45" spans="1:19" s="94" customFormat="1">
      <c r="A45" s="95"/>
      <c r="B45" s="95"/>
      <c r="C45" s="36" t="s">
        <v>361</v>
      </c>
      <c r="D45" s="36" t="s">
        <v>1253</v>
      </c>
      <c r="E45" s="36" t="s">
        <v>1293</v>
      </c>
      <c r="F45" s="36" t="s">
        <v>1359</v>
      </c>
      <c r="G45" s="36" t="s">
        <v>1349</v>
      </c>
      <c r="H45" s="38">
        <v>10832</v>
      </c>
      <c r="I45" s="36" t="s">
        <v>189</v>
      </c>
      <c r="J45" s="98"/>
      <c r="K45" s="38">
        <v>18</v>
      </c>
      <c r="L45" s="38">
        <v>9180</v>
      </c>
      <c r="M45" s="99"/>
      <c r="N45" s="99">
        <f>L45*K45%</f>
        <v>1652.3999999999999</v>
      </c>
      <c r="O45" s="99"/>
      <c r="P45" s="99"/>
      <c r="Q45" s="98"/>
      <c r="R45" s="94">
        <f>VLOOKUP(D45,EIP!$D$96:$M$166,10,0)</f>
        <v>9180</v>
      </c>
      <c r="S45" s="94">
        <f t="shared" si="0"/>
        <v>0</v>
      </c>
    </row>
    <row r="46" spans="1:19" s="94" customFormat="1">
      <c r="A46" s="95"/>
      <c r="B46" s="95"/>
      <c r="C46" s="36" t="s">
        <v>361</v>
      </c>
      <c r="D46" s="36" t="s">
        <v>1254</v>
      </c>
      <c r="E46" s="36" t="s">
        <v>1293</v>
      </c>
      <c r="F46" s="36" t="s">
        <v>1360</v>
      </c>
      <c r="G46" s="36" t="s">
        <v>1349</v>
      </c>
      <c r="H46" s="38">
        <v>24356</v>
      </c>
      <c r="I46" s="36" t="s">
        <v>189</v>
      </c>
      <c r="J46" s="98"/>
      <c r="K46" s="38">
        <v>18</v>
      </c>
      <c r="L46" s="38">
        <v>20640.400000000001</v>
      </c>
      <c r="M46" s="99"/>
      <c r="N46" s="99">
        <f>L46*K46%</f>
        <v>3715.2719999999999</v>
      </c>
      <c r="O46" s="99"/>
      <c r="P46" s="99"/>
      <c r="Q46" s="98"/>
      <c r="R46" s="94">
        <f>VLOOKUP(D46,EIP!$D$96:$M$166,10,0)</f>
        <v>20640.400000000001</v>
      </c>
      <c r="S46" s="94">
        <f t="shared" si="0"/>
        <v>0</v>
      </c>
    </row>
    <row r="47" spans="1:19" s="94" customFormat="1">
      <c r="A47" s="95"/>
      <c r="B47" s="95"/>
      <c r="C47" s="36" t="s">
        <v>361</v>
      </c>
      <c r="D47" s="36" t="s">
        <v>1255</v>
      </c>
      <c r="E47" s="36" t="s">
        <v>1293</v>
      </c>
      <c r="F47" s="36" t="s">
        <v>1361</v>
      </c>
      <c r="G47" s="36" t="s">
        <v>1351</v>
      </c>
      <c r="H47" s="38">
        <v>6584</v>
      </c>
      <c r="I47" s="36" t="s">
        <v>189</v>
      </c>
      <c r="J47" s="98"/>
      <c r="K47" s="38">
        <v>18</v>
      </c>
      <c r="L47" s="38">
        <v>5580</v>
      </c>
      <c r="M47" s="99"/>
      <c r="N47" s="99">
        <f>L47*K47%</f>
        <v>1004.4</v>
      </c>
      <c r="O47" s="99"/>
      <c r="P47" s="99"/>
      <c r="Q47" s="98"/>
      <c r="R47" s="94">
        <f>VLOOKUP(D47,EIP!$D$96:$M$166,10,0)</f>
        <v>5580</v>
      </c>
      <c r="S47" s="94">
        <f t="shared" si="0"/>
        <v>0</v>
      </c>
    </row>
    <row r="48" spans="1:19" s="94" customFormat="1">
      <c r="A48" s="95"/>
      <c r="B48" s="95"/>
      <c r="C48" s="36" t="s">
        <v>361</v>
      </c>
      <c r="D48" s="36" t="s">
        <v>1257</v>
      </c>
      <c r="E48" s="36" t="s">
        <v>1293</v>
      </c>
      <c r="F48" s="36" t="s">
        <v>1363</v>
      </c>
      <c r="G48" s="36" t="s">
        <v>399</v>
      </c>
      <c r="H48" s="38">
        <v>17346</v>
      </c>
      <c r="I48" s="36" t="s">
        <v>189</v>
      </c>
      <c r="J48" s="98"/>
      <c r="K48" s="38">
        <v>18</v>
      </c>
      <c r="L48" s="38">
        <v>14700</v>
      </c>
      <c r="M48" s="99"/>
      <c r="N48" s="99">
        <f>L48*K48%</f>
        <v>2646</v>
      </c>
      <c r="O48" s="99"/>
      <c r="P48" s="99"/>
      <c r="Q48" s="98"/>
      <c r="R48" s="94">
        <f>VLOOKUP(D48,EIP!$D$96:$M$166,10,0)</f>
        <v>14700</v>
      </c>
      <c r="S48" s="94">
        <f t="shared" si="0"/>
        <v>0</v>
      </c>
    </row>
    <row r="49" spans="1:19" s="94" customFormat="1">
      <c r="A49" s="95"/>
      <c r="B49" s="95"/>
      <c r="C49" s="36" t="s">
        <v>361</v>
      </c>
      <c r="D49" s="36" t="s">
        <v>1258</v>
      </c>
      <c r="E49" s="36" t="s">
        <v>1293</v>
      </c>
      <c r="F49" s="36" t="s">
        <v>1364</v>
      </c>
      <c r="G49" s="36" t="s">
        <v>1365</v>
      </c>
      <c r="H49" s="38">
        <v>17346</v>
      </c>
      <c r="I49" s="36" t="s">
        <v>189</v>
      </c>
      <c r="J49" s="98"/>
      <c r="K49" s="38">
        <v>18</v>
      </c>
      <c r="L49" s="38">
        <v>14700</v>
      </c>
      <c r="M49" s="99"/>
      <c r="N49" s="99">
        <f>L49*K49%</f>
        <v>2646</v>
      </c>
      <c r="O49" s="99"/>
      <c r="P49" s="99"/>
      <c r="Q49" s="98"/>
      <c r="R49" s="94">
        <f>VLOOKUP(D49,EIP!$D$96:$M$166,10,0)</f>
        <v>14700</v>
      </c>
      <c r="S49" s="94">
        <f t="shared" si="0"/>
        <v>0</v>
      </c>
    </row>
    <row r="50" spans="1:19" s="94" customFormat="1">
      <c r="A50" s="95"/>
      <c r="B50" s="95"/>
      <c r="C50" s="287" t="s">
        <v>361</v>
      </c>
      <c r="D50" s="287" t="s">
        <v>1259</v>
      </c>
      <c r="E50" s="36" t="s">
        <v>1293</v>
      </c>
      <c r="F50" s="36" t="s">
        <v>1366</v>
      </c>
      <c r="G50" s="36" t="s">
        <v>1349</v>
      </c>
      <c r="H50" s="38">
        <v>2336</v>
      </c>
      <c r="I50" s="36" t="s">
        <v>189</v>
      </c>
      <c r="J50" s="98"/>
      <c r="K50" s="38">
        <v>18</v>
      </c>
      <c r="L50" s="38">
        <v>1980</v>
      </c>
      <c r="M50" s="99"/>
      <c r="N50" s="99">
        <f>L50*K50%</f>
        <v>356.4</v>
      </c>
      <c r="O50" s="99"/>
      <c r="P50" s="99"/>
      <c r="Q50" s="98"/>
      <c r="R50" s="94">
        <f>VLOOKUP(D50,EIP!$D$96:$M$166,10,0)</f>
        <v>1980</v>
      </c>
      <c r="S50" s="94">
        <f t="shared" si="0"/>
        <v>0</v>
      </c>
    </row>
    <row r="51" spans="1:19" s="94" customFormat="1">
      <c r="A51" s="95"/>
      <c r="B51" s="95"/>
      <c r="C51" s="36" t="s">
        <v>361</v>
      </c>
      <c r="D51" s="36" t="s">
        <v>1260</v>
      </c>
      <c r="E51" s="36" t="s">
        <v>1293</v>
      </c>
      <c r="F51" s="36" t="s">
        <v>1367</v>
      </c>
      <c r="G51" s="36" t="s">
        <v>1351</v>
      </c>
      <c r="H51" s="38">
        <v>2336</v>
      </c>
      <c r="I51" s="36" t="s">
        <v>189</v>
      </c>
      <c r="J51" s="98"/>
      <c r="K51" s="38">
        <v>18</v>
      </c>
      <c r="L51" s="38">
        <v>1980</v>
      </c>
      <c r="M51" s="99"/>
      <c r="N51" s="99">
        <f>L51*K51%</f>
        <v>356.4</v>
      </c>
      <c r="O51" s="99"/>
      <c r="P51" s="99"/>
      <c r="Q51" s="98"/>
      <c r="R51" s="94">
        <f>VLOOKUP(D51,EIP!$D$96:$M$166,10,0)</f>
        <v>1980</v>
      </c>
      <c r="S51" s="94">
        <f t="shared" si="0"/>
        <v>0</v>
      </c>
    </row>
    <row r="52" spans="1:19" s="94" customFormat="1">
      <c r="A52" s="95"/>
      <c r="B52" s="95"/>
      <c r="C52" s="36" t="s">
        <v>361</v>
      </c>
      <c r="D52" s="36" t="s">
        <v>1265</v>
      </c>
      <c r="E52" s="36" t="s">
        <v>1293</v>
      </c>
      <c r="F52" s="36" t="s">
        <v>1373</v>
      </c>
      <c r="G52" s="36" t="s">
        <v>1349</v>
      </c>
      <c r="H52" s="38">
        <v>6584</v>
      </c>
      <c r="I52" s="36" t="s">
        <v>189</v>
      </c>
      <c r="J52" s="98"/>
      <c r="K52" s="38">
        <v>18</v>
      </c>
      <c r="L52" s="38">
        <v>5580</v>
      </c>
      <c r="M52" s="99"/>
      <c r="N52" s="99">
        <f>L52*K52%</f>
        <v>1004.4</v>
      </c>
      <c r="O52" s="99"/>
      <c r="P52" s="99"/>
      <c r="Q52" s="98"/>
      <c r="R52" s="94">
        <f>VLOOKUP(D52,EIP!$D$96:$M$166,10,0)</f>
        <v>5580</v>
      </c>
      <c r="S52" s="94">
        <f t="shared" si="0"/>
        <v>0</v>
      </c>
    </row>
    <row r="53" spans="1:19" s="94" customFormat="1">
      <c r="A53" s="95"/>
      <c r="B53" s="95"/>
      <c r="C53" s="287" t="s">
        <v>361</v>
      </c>
      <c r="D53" s="287" t="s">
        <v>1266</v>
      </c>
      <c r="E53" s="36" t="s">
        <v>1293</v>
      </c>
      <c r="F53" s="36" t="s">
        <v>1374</v>
      </c>
      <c r="G53" s="36" t="s">
        <v>1351</v>
      </c>
      <c r="H53" s="38">
        <v>10832</v>
      </c>
      <c r="I53" s="36" t="s">
        <v>189</v>
      </c>
      <c r="J53" s="98"/>
      <c r="K53" s="38">
        <v>18</v>
      </c>
      <c r="L53" s="38">
        <v>9180</v>
      </c>
      <c r="M53" s="99"/>
      <c r="N53" s="99">
        <f>L53*K53%</f>
        <v>1652.3999999999999</v>
      </c>
      <c r="O53" s="99"/>
      <c r="P53" s="99"/>
      <c r="Q53" s="98"/>
      <c r="R53" s="94">
        <f>VLOOKUP(D53,EIP!$D$96:$M$166,10,0)</f>
        <v>9180</v>
      </c>
      <c r="S53" s="94">
        <f t="shared" si="0"/>
        <v>0</v>
      </c>
    </row>
    <row r="54" spans="1:19" s="94" customFormat="1">
      <c r="A54" s="95"/>
      <c r="B54" s="95"/>
      <c r="C54" s="36" t="s">
        <v>361</v>
      </c>
      <c r="D54" s="36" t="s">
        <v>1269</v>
      </c>
      <c r="E54" s="36" t="s">
        <v>1293</v>
      </c>
      <c r="F54" s="36" t="s">
        <v>1377</v>
      </c>
      <c r="G54" s="36" t="s">
        <v>1349</v>
      </c>
      <c r="H54" s="38">
        <v>5522</v>
      </c>
      <c r="I54" s="36" t="s">
        <v>189</v>
      </c>
      <c r="J54" s="98"/>
      <c r="K54" s="38">
        <v>18</v>
      </c>
      <c r="L54" s="38">
        <v>4680</v>
      </c>
      <c r="M54" s="99"/>
      <c r="N54" s="99">
        <f>L54*K54%</f>
        <v>842.4</v>
      </c>
      <c r="O54" s="99"/>
      <c r="P54" s="99"/>
      <c r="Q54" s="98"/>
      <c r="R54" s="94">
        <f>VLOOKUP(D54,EIP!$D$96:$M$166,10,0)</f>
        <v>4680</v>
      </c>
      <c r="S54" s="94">
        <f t="shared" si="0"/>
        <v>0</v>
      </c>
    </row>
    <row r="55" spans="1:19" s="94" customFormat="1">
      <c r="A55" s="95"/>
      <c r="B55" s="95"/>
      <c r="C55" s="36" t="s">
        <v>361</v>
      </c>
      <c r="D55" s="36" t="s">
        <v>1270</v>
      </c>
      <c r="E55" s="36" t="s">
        <v>1293</v>
      </c>
      <c r="F55" s="36" t="s">
        <v>1378</v>
      </c>
      <c r="G55" s="36" t="s">
        <v>1351</v>
      </c>
      <c r="H55" s="38">
        <v>5947</v>
      </c>
      <c r="I55" s="36" t="s">
        <v>189</v>
      </c>
      <c r="J55" s="98"/>
      <c r="K55" s="38">
        <v>18</v>
      </c>
      <c r="L55" s="38">
        <v>5040</v>
      </c>
      <c r="M55" s="99"/>
      <c r="N55" s="99">
        <f>L55*K55%</f>
        <v>907.19999999999993</v>
      </c>
      <c r="O55" s="99"/>
      <c r="P55" s="99"/>
      <c r="Q55" s="98"/>
      <c r="R55" s="94">
        <f>VLOOKUP(D55,EIP!$D$96:$M$166,10,0)</f>
        <v>5040</v>
      </c>
      <c r="S55" s="94">
        <f t="shared" si="0"/>
        <v>0</v>
      </c>
    </row>
    <row r="56" spans="1:19" s="94" customFormat="1">
      <c r="A56" s="95"/>
      <c r="B56" s="95"/>
      <c r="C56" s="36" t="s">
        <v>361</v>
      </c>
      <c r="D56" s="36" t="s">
        <v>1271</v>
      </c>
      <c r="E56" s="36" t="s">
        <v>1293</v>
      </c>
      <c r="F56" s="36" t="s">
        <v>1379</v>
      </c>
      <c r="G56" s="36" t="s">
        <v>1351</v>
      </c>
      <c r="H56" s="38">
        <v>1274</v>
      </c>
      <c r="I56" s="36" t="s">
        <v>189</v>
      </c>
      <c r="J56" s="98"/>
      <c r="K56" s="38">
        <v>18</v>
      </c>
      <c r="L56" s="38">
        <v>1080</v>
      </c>
      <c r="M56" s="99"/>
      <c r="N56" s="99">
        <f>L56*K56%</f>
        <v>194.4</v>
      </c>
      <c r="O56" s="99"/>
      <c r="P56" s="99"/>
      <c r="Q56" s="98"/>
      <c r="R56" s="94">
        <f>VLOOKUP(D56,EIP!$D$96:$M$166,10,0)</f>
        <v>1080</v>
      </c>
      <c r="S56" s="94">
        <f t="shared" si="0"/>
        <v>0</v>
      </c>
    </row>
    <row r="57" spans="1:19" s="94" customFormat="1">
      <c r="A57" s="95"/>
      <c r="B57" s="95"/>
      <c r="C57" s="36" t="s">
        <v>361</v>
      </c>
      <c r="D57" s="36" t="s">
        <v>1273</v>
      </c>
      <c r="E57" s="36" t="s">
        <v>1293</v>
      </c>
      <c r="F57" s="36" t="s">
        <v>1381</v>
      </c>
      <c r="G57" s="36" t="s">
        <v>1349</v>
      </c>
      <c r="H57" s="38">
        <v>850</v>
      </c>
      <c r="I57" s="36" t="s">
        <v>189</v>
      </c>
      <c r="J57" s="98"/>
      <c r="K57" s="38">
        <v>18</v>
      </c>
      <c r="L57" s="38">
        <v>720</v>
      </c>
      <c r="M57" s="99"/>
      <c r="N57" s="99">
        <f>L57*K57%</f>
        <v>129.6</v>
      </c>
      <c r="O57" s="99"/>
      <c r="P57" s="99"/>
      <c r="Q57" s="98"/>
      <c r="R57" s="94">
        <f>VLOOKUP(D57,EIP!$D$96:$M$166,10,0)</f>
        <v>720</v>
      </c>
      <c r="S57" s="94">
        <f t="shared" si="0"/>
        <v>0</v>
      </c>
    </row>
    <row r="58" spans="1:19" s="94" customFormat="1">
      <c r="A58" s="95"/>
      <c r="B58" s="95"/>
      <c r="C58" s="36" t="s">
        <v>361</v>
      </c>
      <c r="D58" s="36" t="s">
        <v>1274</v>
      </c>
      <c r="E58" s="36" t="s">
        <v>1293</v>
      </c>
      <c r="F58" s="36" t="s">
        <v>1382</v>
      </c>
      <c r="G58" s="36" t="s">
        <v>1351</v>
      </c>
      <c r="H58" s="38">
        <v>9346</v>
      </c>
      <c r="I58" s="36" t="s">
        <v>189</v>
      </c>
      <c r="J58" s="98"/>
      <c r="K58" s="38">
        <v>18</v>
      </c>
      <c r="L58" s="38">
        <v>7920</v>
      </c>
      <c r="M58" s="99"/>
      <c r="N58" s="99">
        <f>L58*K58%</f>
        <v>1425.6</v>
      </c>
      <c r="O58" s="99"/>
      <c r="P58" s="99"/>
      <c r="Q58" s="98"/>
      <c r="R58" s="94">
        <f>VLOOKUP(D58,EIP!$D$96:$M$166,10,0)</f>
        <v>7920</v>
      </c>
      <c r="S58" s="94">
        <f t="shared" si="0"/>
        <v>0</v>
      </c>
    </row>
    <row r="59" spans="1:19" s="94" customFormat="1">
      <c r="A59" s="95"/>
      <c r="B59" s="95"/>
      <c r="C59" s="287" t="s">
        <v>1184</v>
      </c>
      <c r="D59" s="36" t="s">
        <v>1215</v>
      </c>
      <c r="E59" s="36" t="s">
        <v>1285</v>
      </c>
      <c r="F59" s="36" t="s">
        <v>1297</v>
      </c>
      <c r="G59" s="36" t="s">
        <v>400</v>
      </c>
      <c r="H59" s="38">
        <v>61950</v>
      </c>
      <c r="I59" s="36" t="s">
        <v>186</v>
      </c>
      <c r="J59" s="98"/>
      <c r="K59" s="38">
        <v>18</v>
      </c>
      <c r="L59" s="38">
        <v>52500</v>
      </c>
      <c r="M59" s="99"/>
      <c r="N59" s="99">
        <f>L59*K59%</f>
        <v>9450</v>
      </c>
      <c r="O59" s="99"/>
      <c r="P59" s="99"/>
      <c r="Q59" s="98"/>
      <c r="R59" s="94">
        <f>VLOOKUP(D59,EIP!$D$96:$M$166,10,0)</f>
        <v>52500</v>
      </c>
      <c r="S59" s="94">
        <f t="shared" si="0"/>
        <v>0</v>
      </c>
    </row>
    <row r="60" spans="1:19" s="94" customFormat="1">
      <c r="A60" s="95"/>
      <c r="B60" s="95"/>
      <c r="C60" s="287" t="s">
        <v>1196</v>
      </c>
      <c r="D60" s="36" t="s">
        <v>1240</v>
      </c>
      <c r="E60" s="36" t="s">
        <v>1291</v>
      </c>
      <c r="F60" s="36" t="s">
        <v>1340</v>
      </c>
      <c r="G60" s="36" t="s">
        <v>1341</v>
      </c>
      <c r="H60" s="38">
        <v>2019</v>
      </c>
      <c r="I60" s="36" t="s">
        <v>1209</v>
      </c>
      <c r="J60" s="98"/>
      <c r="K60" s="38">
        <v>18</v>
      </c>
      <c r="L60" s="38">
        <v>1710.8</v>
      </c>
      <c r="M60" s="99"/>
      <c r="N60" s="99">
        <f>L60*K60%</f>
        <v>307.94399999999996</v>
      </c>
      <c r="O60" s="99"/>
      <c r="P60" s="99"/>
      <c r="Q60" s="98"/>
      <c r="R60" s="94">
        <f>VLOOKUP(D60,EIP!$D$96:$M$166,10,0)</f>
        <v>1710.8</v>
      </c>
      <c r="S60" s="94">
        <f t="shared" si="0"/>
        <v>0</v>
      </c>
    </row>
    <row r="61" spans="1:19" s="94" customFormat="1">
      <c r="A61" s="95"/>
      <c r="B61" s="95"/>
      <c r="C61" s="287" t="s">
        <v>1197</v>
      </c>
      <c r="D61" s="36" t="s">
        <v>1241</v>
      </c>
      <c r="E61" s="36" t="s">
        <v>1291</v>
      </c>
      <c r="F61" s="36" t="s">
        <v>1342</v>
      </c>
      <c r="G61" s="36" t="s">
        <v>1343</v>
      </c>
      <c r="H61" s="38">
        <v>26820</v>
      </c>
      <c r="I61" s="36" t="s">
        <v>186</v>
      </c>
      <c r="J61" s="98"/>
      <c r="K61" s="38">
        <v>18</v>
      </c>
      <c r="L61" s="38">
        <v>22729.200000000001</v>
      </c>
      <c r="M61" s="99"/>
      <c r="N61" s="99">
        <f>L61*K61%</f>
        <v>4091.2559999999999</v>
      </c>
      <c r="O61" s="99"/>
      <c r="P61" s="99"/>
      <c r="Q61" s="98"/>
      <c r="R61" s="94">
        <f>VLOOKUP(D61,EIP!$D$96:$M$166,10,0)</f>
        <v>22729.200000000001</v>
      </c>
      <c r="S61" s="94">
        <f t="shared" si="0"/>
        <v>0</v>
      </c>
    </row>
    <row r="62" spans="1:19" s="94" customFormat="1">
      <c r="A62" s="95"/>
      <c r="B62" s="95"/>
      <c r="C62" s="287" t="s">
        <v>359</v>
      </c>
      <c r="D62" s="36" t="s">
        <v>1256</v>
      </c>
      <c r="E62" s="36" t="s">
        <v>1293</v>
      </c>
      <c r="F62" s="36" t="s">
        <v>1362</v>
      </c>
      <c r="G62" s="36" t="s">
        <v>1351</v>
      </c>
      <c r="H62" s="38">
        <v>12319</v>
      </c>
      <c r="I62" s="36" t="s">
        <v>188</v>
      </c>
      <c r="J62" s="98"/>
      <c r="K62" s="38">
        <v>18</v>
      </c>
      <c r="L62" s="38">
        <v>10440</v>
      </c>
      <c r="M62" s="99"/>
      <c r="N62" s="99">
        <f>L62*K62%</f>
        <v>1879.1999999999998</v>
      </c>
      <c r="O62" s="99"/>
      <c r="P62" s="99"/>
      <c r="Q62" s="98"/>
      <c r="R62" s="94">
        <f>VLOOKUP(D62,EIP!$D$96:$M$166,10,0)</f>
        <v>10440</v>
      </c>
      <c r="S62" s="94">
        <f t="shared" si="0"/>
        <v>0</v>
      </c>
    </row>
    <row r="63" spans="1:19" s="94" customFormat="1">
      <c r="A63" s="95"/>
      <c r="B63" s="95"/>
      <c r="C63" s="287" t="s">
        <v>357</v>
      </c>
      <c r="D63" s="36" t="s">
        <v>1248</v>
      </c>
      <c r="E63" s="36" t="s">
        <v>1293</v>
      </c>
      <c r="F63" s="36" t="s">
        <v>1353</v>
      </c>
      <c r="G63" s="36" t="s">
        <v>1351</v>
      </c>
      <c r="H63" s="38">
        <v>9133</v>
      </c>
      <c r="I63" s="36" t="s">
        <v>188</v>
      </c>
      <c r="J63" s="98"/>
      <c r="K63" s="38">
        <v>18</v>
      </c>
      <c r="L63" s="38">
        <v>7740</v>
      </c>
      <c r="M63" s="99"/>
      <c r="N63" s="99">
        <f>L63*K63%</f>
        <v>1393.2</v>
      </c>
      <c r="O63" s="99"/>
      <c r="P63" s="99"/>
      <c r="Q63" s="98"/>
      <c r="R63" s="94">
        <f>VLOOKUP(D63,EIP!$D$96:$M$166,10,0)</f>
        <v>7740</v>
      </c>
      <c r="S63" s="94">
        <f t="shared" si="0"/>
        <v>0</v>
      </c>
    </row>
    <row r="64" spans="1:19" s="94" customFormat="1">
      <c r="A64" s="95"/>
      <c r="B64" s="95"/>
      <c r="C64" s="287" t="s">
        <v>358</v>
      </c>
      <c r="D64" s="36" t="s">
        <v>1261</v>
      </c>
      <c r="E64" s="36" t="s">
        <v>1293</v>
      </c>
      <c r="F64" s="36" t="s">
        <v>1368</v>
      </c>
      <c r="G64" s="36" t="s">
        <v>1351</v>
      </c>
      <c r="H64" s="38">
        <v>7434</v>
      </c>
      <c r="I64" s="36" t="s">
        <v>188</v>
      </c>
      <c r="J64" s="98"/>
      <c r="K64" s="38">
        <v>18</v>
      </c>
      <c r="L64" s="38">
        <v>6300</v>
      </c>
      <c r="M64" s="99"/>
      <c r="N64" s="99">
        <f>L64*K64%</f>
        <v>1134</v>
      </c>
      <c r="O64" s="99"/>
      <c r="P64" s="99"/>
      <c r="Q64" s="98"/>
      <c r="R64" s="94">
        <f>VLOOKUP(D64,EIP!$D$96:$M$166,10,0)</f>
        <v>6300</v>
      </c>
      <c r="S64" s="94">
        <f t="shared" si="0"/>
        <v>0</v>
      </c>
    </row>
    <row r="65" spans="1:20" s="94" customFormat="1">
      <c r="A65" s="95"/>
      <c r="B65" s="95"/>
      <c r="C65" s="287" t="s">
        <v>1202</v>
      </c>
      <c r="D65" s="36" t="s">
        <v>1267</v>
      </c>
      <c r="E65" s="36" t="s">
        <v>1293</v>
      </c>
      <c r="F65" s="36" t="s">
        <v>1375</v>
      </c>
      <c r="G65" s="36" t="s">
        <v>1351</v>
      </c>
      <c r="H65" s="38">
        <v>1912</v>
      </c>
      <c r="I65" s="36" t="s">
        <v>188</v>
      </c>
      <c r="J65" s="98"/>
      <c r="K65" s="38">
        <v>18</v>
      </c>
      <c r="L65" s="38">
        <v>1620</v>
      </c>
      <c r="M65" s="99"/>
      <c r="N65" s="99">
        <f>L65*K65%</f>
        <v>291.59999999999997</v>
      </c>
      <c r="O65" s="99"/>
      <c r="P65" s="99"/>
      <c r="Q65" s="98"/>
      <c r="R65" s="94">
        <f>VLOOKUP(D65,EIP!$D$96:$M$166,10,0)</f>
        <v>1620</v>
      </c>
      <c r="S65" s="94">
        <f t="shared" si="0"/>
        <v>0</v>
      </c>
    </row>
    <row r="66" spans="1:20" s="94" customFormat="1">
      <c r="A66" s="95"/>
      <c r="B66" s="95"/>
      <c r="C66" s="287" t="s">
        <v>360</v>
      </c>
      <c r="D66" s="36" t="s">
        <v>1262</v>
      </c>
      <c r="E66" s="36" t="s">
        <v>1293</v>
      </c>
      <c r="F66" s="36" t="s">
        <v>1369</v>
      </c>
      <c r="G66" s="36" t="s">
        <v>1351</v>
      </c>
      <c r="H66" s="38">
        <v>12956</v>
      </c>
      <c r="I66" s="36" t="s">
        <v>188</v>
      </c>
      <c r="J66" s="98"/>
      <c r="K66" s="38">
        <v>18</v>
      </c>
      <c r="L66" s="38">
        <v>10980</v>
      </c>
      <c r="M66" s="99"/>
      <c r="N66" s="99">
        <f>L66*K66%</f>
        <v>1976.3999999999999</v>
      </c>
      <c r="O66" s="99"/>
      <c r="P66" s="99"/>
      <c r="Q66" s="98"/>
      <c r="R66" s="94">
        <f>VLOOKUP(D66,EIP!$D$96:$M$166,10,0)</f>
        <v>10980</v>
      </c>
      <c r="S66" s="94">
        <f t="shared" si="0"/>
        <v>0</v>
      </c>
    </row>
    <row r="67" spans="1:20" s="94" customFormat="1" ht="30">
      <c r="A67" s="95"/>
      <c r="B67" s="95"/>
      <c r="C67" s="36" t="s">
        <v>361</v>
      </c>
      <c r="D67" s="36" t="s">
        <v>1272</v>
      </c>
      <c r="E67" s="36" t="s">
        <v>1293</v>
      </c>
      <c r="F67" s="36" t="s">
        <v>1380</v>
      </c>
      <c r="G67" s="36" t="s">
        <v>1351</v>
      </c>
      <c r="H67" s="38">
        <v>19966</v>
      </c>
      <c r="I67" s="36" t="s">
        <v>189</v>
      </c>
      <c r="J67" s="98"/>
      <c r="K67" s="38">
        <v>18</v>
      </c>
      <c r="L67" s="38">
        <v>16920</v>
      </c>
      <c r="M67" s="99"/>
      <c r="N67" s="99">
        <f>L67*K67%</f>
        <v>3045.6</v>
      </c>
      <c r="O67" s="99"/>
      <c r="P67" s="99"/>
      <c r="Q67" s="98"/>
      <c r="R67" s="94">
        <f>VLOOKUP(D67,EIP!$D$96:$M$166,10,0)</f>
        <v>16920</v>
      </c>
      <c r="S67" s="94">
        <f t="shared" si="0"/>
        <v>0</v>
      </c>
      <c r="T67" s="94" t="s">
        <v>361</v>
      </c>
    </row>
    <row r="68" spans="1:20" s="94" customFormat="1">
      <c r="A68" s="95"/>
      <c r="B68" s="95"/>
      <c r="C68" s="287" t="s">
        <v>1203</v>
      </c>
      <c r="D68" s="36" t="s">
        <v>1268</v>
      </c>
      <c r="E68" s="36" t="s">
        <v>1293</v>
      </c>
      <c r="F68" s="36" t="s">
        <v>1376</v>
      </c>
      <c r="G68" s="36" t="s">
        <v>1351</v>
      </c>
      <c r="H68" s="38">
        <v>11682</v>
      </c>
      <c r="I68" s="36" t="s">
        <v>188</v>
      </c>
      <c r="J68" s="98"/>
      <c r="K68" s="38">
        <v>18</v>
      </c>
      <c r="L68" s="38">
        <v>9900</v>
      </c>
      <c r="M68" s="99"/>
      <c r="N68" s="99">
        <f>L68*K68%</f>
        <v>1782</v>
      </c>
      <c r="O68" s="99"/>
      <c r="P68" s="99"/>
      <c r="Q68" s="98"/>
      <c r="R68" s="94">
        <f>VLOOKUP(D68,EIP!$D$96:$M$166,10,0)</f>
        <v>9900</v>
      </c>
      <c r="S68" s="94">
        <f t="shared" ref="S68:S74" si="1">L68-R68</f>
        <v>0</v>
      </c>
    </row>
    <row r="69" spans="1:20" s="94" customFormat="1">
      <c r="A69" s="95"/>
      <c r="B69" s="95"/>
      <c r="C69" s="287" t="s">
        <v>1203</v>
      </c>
      <c r="D69" s="36" t="s">
        <v>1275</v>
      </c>
      <c r="E69" s="36" t="s">
        <v>1293</v>
      </c>
      <c r="F69" s="36" t="s">
        <v>1383</v>
      </c>
      <c r="G69" s="36" t="s">
        <v>1349</v>
      </c>
      <c r="H69" s="38">
        <v>11682</v>
      </c>
      <c r="I69" s="36" t="s">
        <v>188</v>
      </c>
      <c r="J69" s="98"/>
      <c r="K69" s="38">
        <v>18</v>
      </c>
      <c r="L69" s="38">
        <v>9900</v>
      </c>
      <c r="M69" s="99"/>
      <c r="N69" s="99">
        <f>L69*K69%</f>
        <v>1782</v>
      </c>
      <c r="O69" s="99"/>
      <c r="P69" s="99"/>
      <c r="Q69" s="98"/>
      <c r="R69" s="94">
        <f>VLOOKUP(D69,EIP!$D$96:$M$166,10,0)</f>
        <v>9900</v>
      </c>
      <c r="S69" s="94">
        <f t="shared" si="1"/>
        <v>0</v>
      </c>
    </row>
    <row r="70" spans="1:20" s="94" customFormat="1">
      <c r="A70" s="95"/>
      <c r="B70" s="95"/>
      <c r="C70" s="287" t="s">
        <v>1198</v>
      </c>
      <c r="D70" s="36" t="s">
        <v>1242</v>
      </c>
      <c r="E70" s="36" t="s">
        <v>1292</v>
      </c>
      <c r="F70" s="36" t="s">
        <v>1344</v>
      </c>
      <c r="G70" s="36" t="s">
        <v>367</v>
      </c>
      <c r="H70" s="38">
        <v>19635</v>
      </c>
      <c r="I70" s="36" t="s">
        <v>1210</v>
      </c>
      <c r="J70" s="98"/>
      <c r="K70" s="38">
        <v>18</v>
      </c>
      <c r="L70" s="99">
        <v>16640</v>
      </c>
      <c r="M70" s="99"/>
      <c r="N70" s="99">
        <f>L70*K70%</f>
        <v>2995.2</v>
      </c>
      <c r="O70" s="99"/>
      <c r="P70" s="99"/>
      <c r="Q70" s="98"/>
    </row>
    <row r="71" spans="1:20" s="94" customFormat="1">
      <c r="A71" s="95"/>
      <c r="B71" s="95"/>
      <c r="C71" s="36" t="s">
        <v>201</v>
      </c>
      <c r="D71" s="36" t="s">
        <v>1282</v>
      </c>
      <c r="E71" s="36" t="s">
        <v>1294</v>
      </c>
      <c r="F71" s="36" t="s">
        <v>1394</v>
      </c>
      <c r="G71" s="36" t="s">
        <v>399</v>
      </c>
      <c r="H71" s="38">
        <v>100000</v>
      </c>
      <c r="I71" s="36" t="s">
        <v>193</v>
      </c>
      <c r="J71" s="98"/>
      <c r="K71" s="38">
        <v>18</v>
      </c>
      <c r="L71" s="135">
        <v>100000</v>
      </c>
      <c r="M71" s="99"/>
      <c r="N71" s="99"/>
      <c r="O71" s="99"/>
      <c r="P71" s="99"/>
      <c r="Q71" s="98"/>
    </row>
    <row r="72" spans="1:20" s="94" customFormat="1">
      <c r="A72" s="95"/>
      <c r="B72" s="95"/>
      <c r="C72" s="36" t="s">
        <v>1200</v>
      </c>
      <c r="D72" s="36" t="s">
        <v>1250</v>
      </c>
      <c r="E72" s="36" t="s">
        <v>1293</v>
      </c>
      <c r="F72" s="36" t="s">
        <v>1355</v>
      </c>
      <c r="G72" s="36" t="s">
        <v>1308</v>
      </c>
      <c r="H72" s="38">
        <v>14936</v>
      </c>
      <c r="I72" s="36" t="s">
        <v>1211</v>
      </c>
      <c r="J72" s="98"/>
      <c r="K72" s="38">
        <v>18</v>
      </c>
      <c r="L72" s="99">
        <v>12657.5</v>
      </c>
      <c r="M72" s="99"/>
      <c r="N72" s="99">
        <f>L72*K72%</f>
        <v>2278.35</v>
      </c>
      <c r="O72" s="99"/>
      <c r="P72" s="99"/>
      <c r="Q72" s="98"/>
    </row>
    <row r="73" spans="1:20" s="94" customFormat="1">
      <c r="A73" s="95"/>
      <c r="B73" s="95"/>
      <c r="C73" s="36" t="s">
        <v>1200</v>
      </c>
      <c r="D73" s="36" t="s">
        <v>1263</v>
      </c>
      <c r="E73" s="36" t="s">
        <v>1293</v>
      </c>
      <c r="F73" s="36" t="s">
        <v>1370</v>
      </c>
      <c r="G73" s="36" t="s">
        <v>1371</v>
      </c>
      <c r="H73" s="38">
        <v>1</v>
      </c>
      <c r="I73" s="36" t="s">
        <v>1211</v>
      </c>
      <c r="J73" s="98"/>
      <c r="K73" s="38">
        <v>18</v>
      </c>
      <c r="L73" s="99">
        <v>1</v>
      </c>
      <c r="M73" s="99"/>
      <c r="N73" s="99">
        <f>L73*K73%</f>
        <v>0.18</v>
      </c>
      <c r="O73" s="99"/>
      <c r="P73" s="99"/>
      <c r="Q73" s="98"/>
    </row>
    <row r="74" spans="1:20" s="94" customFormat="1">
      <c r="A74" s="95"/>
      <c r="B74" s="95"/>
      <c r="C74" s="36" t="s">
        <v>1200</v>
      </c>
      <c r="D74" s="36" t="s">
        <v>1264</v>
      </c>
      <c r="E74" s="36" t="s">
        <v>1293</v>
      </c>
      <c r="F74" s="36" t="s">
        <v>1372</v>
      </c>
      <c r="G74" s="36" t="s">
        <v>1371</v>
      </c>
      <c r="H74" s="38">
        <v>6168</v>
      </c>
      <c r="I74" s="36" t="s">
        <v>1211</v>
      </c>
      <c r="J74" s="98"/>
      <c r="K74" s="38">
        <v>18</v>
      </c>
      <c r="L74" s="38">
        <v>5227.3999999999996</v>
      </c>
      <c r="M74" s="99"/>
      <c r="N74" s="99">
        <f>L74*K74%</f>
        <v>940.9319999999999</v>
      </c>
      <c r="O74" s="99"/>
      <c r="P74" s="99"/>
      <c r="Q74" s="98"/>
      <c r="R74" s="94">
        <f>VLOOKUP(D74,EIP!$D$96:$M$166,10,0)</f>
        <v>5227.3999999999996</v>
      </c>
      <c r="S74" s="94">
        <f t="shared" si="1"/>
        <v>0</v>
      </c>
    </row>
    <row r="75" spans="1:20" s="94" customFormat="1">
      <c r="A75" s="95"/>
      <c r="B75" s="95"/>
      <c r="C75" s="98"/>
      <c r="D75" s="98"/>
      <c r="E75" s="98"/>
      <c r="F75" s="98"/>
      <c r="G75" s="98"/>
      <c r="H75" s="99"/>
      <c r="I75" s="98"/>
      <c r="J75" s="98"/>
      <c r="K75" s="99"/>
      <c r="L75" s="99"/>
      <c r="M75" s="99"/>
      <c r="N75" s="99"/>
      <c r="O75" s="99"/>
      <c r="P75" s="99"/>
      <c r="Q75" s="98"/>
    </row>
    <row r="76" spans="1:20" s="94" customFormat="1">
      <c r="A76" s="95"/>
      <c r="B76" s="95"/>
      <c r="C76" s="36" t="s">
        <v>1192</v>
      </c>
      <c r="D76" s="36" t="s">
        <v>1234</v>
      </c>
      <c r="E76" s="36" t="s">
        <v>1290</v>
      </c>
      <c r="F76" s="36" t="s">
        <v>1328</v>
      </c>
      <c r="G76" s="36" t="s">
        <v>1329</v>
      </c>
      <c r="H76" s="38">
        <v>13582</v>
      </c>
      <c r="I76" s="36" t="s">
        <v>1208</v>
      </c>
      <c r="J76" s="98"/>
      <c r="K76" s="38">
        <v>18</v>
      </c>
      <c r="L76" s="286">
        <v>11510</v>
      </c>
      <c r="M76" s="99"/>
      <c r="N76" s="99">
        <f>L76*K76%</f>
        <v>2071.7999999999997</v>
      </c>
      <c r="O76" s="99"/>
      <c r="P76" s="99"/>
      <c r="Q76" s="98"/>
      <c r="R76" s="94" t="e">
        <f>VLOOKUP(D76,EIP!$D$96:$M$166,10,0)</f>
        <v>#N/A</v>
      </c>
      <c r="S76" s="94" t="e">
        <f t="shared" ref="S76" si="2">L76-R76</f>
        <v>#N/A</v>
      </c>
    </row>
    <row r="77" spans="1:20" s="171" customFormat="1"/>
    <row r="78" spans="1:20" s="151" customFormat="1">
      <c r="A78" s="102" t="s">
        <v>72</v>
      </c>
      <c r="B78" s="102"/>
      <c r="C78" s="102"/>
      <c r="D78" s="55">
        <f>COUNTA(D79:D80)</f>
        <v>2</v>
      </c>
      <c r="E78" s="102"/>
      <c r="F78" s="102"/>
      <c r="G78" s="102"/>
      <c r="H78" s="102"/>
      <c r="I78" s="102"/>
      <c r="J78" s="102"/>
      <c r="K78" s="102"/>
      <c r="L78" s="103">
        <f>SUM(L79:L80)</f>
        <v>128400</v>
      </c>
      <c r="M78" s="103">
        <f>SUM(M79:M80)</f>
        <v>0</v>
      </c>
      <c r="N78" s="103">
        <f>SUM(N79:N80)</f>
        <v>23112</v>
      </c>
      <c r="O78" s="103"/>
      <c r="P78" s="150"/>
      <c r="Q78" s="148"/>
      <c r="S78" s="94"/>
    </row>
    <row r="79" spans="1:20" s="94" customFormat="1">
      <c r="A79" s="95"/>
      <c r="B79" s="95"/>
      <c r="C79" s="36" t="s">
        <v>22</v>
      </c>
      <c r="D79" s="36" t="s">
        <v>1216</v>
      </c>
      <c r="E79" s="36" t="s">
        <v>1286</v>
      </c>
      <c r="F79" s="36" t="s">
        <v>1298</v>
      </c>
      <c r="G79" s="36" t="s">
        <v>1299</v>
      </c>
      <c r="H79" s="38">
        <v>64200</v>
      </c>
      <c r="I79" s="36" t="s">
        <v>1207</v>
      </c>
      <c r="J79" s="98"/>
      <c r="K79" s="38">
        <v>18</v>
      </c>
      <c r="L79" s="38">
        <v>64200</v>
      </c>
      <c r="M79" s="99"/>
      <c r="N79" s="99">
        <f t="shared" ref="N79:N80" si="3">L79*K79%</f>
        <v>11556</v>
      </c>
      <c r="O79" s="99"/>
      <c r="P79" s="99"/>
      <c r="Q79" s="98"/>
    </row>
    <row r="80" spans="1:20" s="94" customFormat="1">
      <c r="A80" s="95"/>
      <c r="B80" s="95"/>
      <c r="C80" s="36" t="s">
        <v>22</v>
      </c>
      <c r="D80" s="36" t="s">
        <v>1217</v>
      </c>
      <c r="E80" s="36" t="s">
        <v>1286</v>
      </c>
      <c r="F80" s="36" t="s">
        <v>1300</v>
      </c>
      <c r="G80" s="36" t="s">
        <v>1301</v>
      </c>
      <c r="H80" s="38">
        <v>75756</v>
      </c>
      <c r="I80" s="36" t="s">
        <v>1207</v>
      </c>
      <c r="J80" s="98"/>
      <c r="K80" s="38">
        <v>18</v>
      </c>
      <c r="L80" s="38">
        <v>64200</v>
      </c>
      <c r="M80" s="99"/>
      <c r="N80" s="99">
        <f t="shared" si="3"/>
        <v>11556</v>
      </c>
      <c r="O80" s="99"/>
      <c r="P80" s="99"/>
      <c r="Q80" s="98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4"/>
  <sheetViews>
    <sheetView workbookViewId="0">
      <selection activeCell="A4" sqref="A4:B13"/>
    </sheetView>
  </sheetViews>
  <sheetFormatPr defaultRowHeight="15"/>
  <cols>
    <col min="1" max="1" width="18.5703125" bestFit="1" customWidth="1"/>
    <col min="2" max="2" width="20.28515625" bestFit="1" customWidth="1"/>
  </cols>
  <sheetData>
    <row r="3" spans="1:2">
      <c r="A3" s="165" t="s">
        <v>349</v>
      </c>
      <c r="B3" t="s">
        <v>351</v>
      </c>
    </row>
    <row r="4" spans="1:2">
      <c r="A4" s="166" t="s">
        <v>200</v>
      </c>
      <c r="B4" s="42">
        <v>47050</v>
      </c>
    </row>
    <row r="5" spans="1:2">
      <c r="A5" s="166" t="s">
        <v>1644</v>
      </c>
      <c r="B5" s="42">
        <v>710100.84745762718</v>
      </c>
    </row>
    <row r="6" spans="1:2">
      <c r="A6" s="166" t="s">
        <v>199</v>
      </c>
      <c r="B6" s="42">
        <v>1735905.0847457629</v>
      </c>
    </row>
    <row r="7" spans="1:2">
      <c r="A7" s="166" t="s">
        <v>205</v>
      </c>
      <c r="B7" s="42">
        <v>11250</v>
      </c>
    </row>
    <row r="8" spans="1:2">
      <c r="A8" s="166" t="s">
        <v>1645</v>
      </c>
      <c r="B8" s="42">
        <v>269491.5254237288</v>
      </c>
    </row>
    <row r="9" spans="1:2">
      <c r="A9" s="166" t="s">
        <v>374</v>
      </c>
      <c r="B9" s="42">
        <v>130500</v>
      </c>
    </row>
    <row r="10" spans="1:2">
      <c r="A10" s="166" t="s">
        <v>203</v>
      </c>
      <c r="B10" s="42">
        <v>59322.03389830509</v>
      </c>
    </row>
    <row r="11" spans="1:2">
      <c r="A11" s="166" t="s">
        <v>207</v>
      </c>
      <c r="B11" s="42">
        <v>48050.847457627118</v>
      </c>
    </row>
    <row r="12" spans="1:2">
      <c r="A12" s="166" t="s">
        <v>189</v>
      </c>
      <c r="B12" s="42">
        <v>1103872.8813559322</v>
      </c>
    </row>
    <row r="13" spans="1:2">
      <c r="A13" s="166" t="s">
        <v>188</v>
      </c>
      <c r="B13" s="42">
        <v>169508.05084745763</v>
      </c>
    </row>
    <row r="14" spans="1:2">
      <c r="A14" s="166" t="s">
        <v>350</v>
      </c>
      <c r="B14" s="42">
        <v>4285051.2711864412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opLeftCell="A19" workbookViewId="0">
      <selection activeCell="D24" sqref="D4:D24"/>
    </sheetView>
  </sheetViews>
  <sheetFormatPr defaultRowHeight="15"/>
  <cols>
    <col min="1" max="1" width="11.140625" bestFit="1" customWidth="1"/>
    <col min="2" max="2" width="58" bestFit="1" customWidth="1"/>
    <col min="3" max="3" width="12.140625" customWidth="1"/>
    <col min="4" max="4" width="10.7109375" bestFit="1" customWidth="1"/>
    <col min="5" max="5" width="14.7109375" bestFit="1" customWidth="1"/>
    <col min="6" max="6" width="14.5703125" bestFit="1" customWidth="1"/>
    <col min="7" max="7" width="14.7109375" bestFit="1" customWidth="1"/>
    <col min="8" max="8" width="14.5703125" bestFit="1" customWidth="1"/>
    <col min="9" max="9" width="12" bestFit="1" customWidth="1"/>
    <col min="10" max="10" width="16" bestFit="1" customWidth="1"/>
    <col min="11" max="11" width="14.5703125" bestFit="1" customWidth="1"/>
  </cols>
  <sheetData>
    <row r="1" spans="1:16" ht="15.75">
      <c r="A1" s="39" t="s">
        <v>43</v>
      </c>
    </row>
    <row r="2" spans="1:16">
      <c r="A2" s="40" t="s">
        <v>44</v>
      </c>
      <c r="D2">
        <f>COUNTA(D4:D17)</f>
        <v>14</v>
      </c>
      <c r="E2" s="122">
        <f>SUM(E4:E24)</f>
        <v>5056360.5</v>
      </c>
      <c r="F2" s="122">
        <f>SUM(F4:F24)</f>
        <v>4285051.2711864403</v>
      </c>
      <c r="G2" s="122">
        <f>SUM(G4:G24)</f>
        <v>771309.22881355905</v>
      </c>
      <c r="H2" s="122">
        <f>SUM(H4:H24)</f>
        <v>771309.22881355905</v>
      </c>
      <c r="I2" s="122">
        <f>SUM(I4:I24)</f>
        <v>0</v>
      </c>
      <c r="J2" s="122">
        <f>SUM(J4:J24)</f>
        <v>0</v>
      </c>
    </row>
    <row r="3" spans="1:16" s="41" customFormat="1" ht="45">
      <c r="A3" s="133" t="s">
        <v>45</v>
      </c>
      <c r="B3" s="133" t="s">
        <v>46</v>
      </c>
      <c r="C3" s="134" t="s">
        <v>47</v>
      </c>
      <c r="D3" s="134" t="s">
        <v>124</v>
      </c>
      <c r="E3" s="134" t="s">
        <v>48</v>
      </c>
      <c r="F3" s="134" t="s">
        <v>35</v>
      </c>
      <c r="G3" s="133" t="s">
        <v>49</v>
      </c>
      <c r="H3" s="133" t="s">
        <v>4</v>
      </c>
      <c r="I3" s="133" t="s">
        <v>5</v>
      </c>
      <c r="J3" s="133" t="s">
        <v>50</v>
      </c>
      <c r="K3" s="133" t="s">
        <v>160</v>
      </c>
      <c r="L3" s="133" t="s">
        <v>155</v>
      </c>
      <c r="P3"/>
    </row>
    <row r="4" spans="1:16">
      <c r="A4" s="184" t="s">
        <v>1614</v>
      </c>
      <c r="B4" s="184" t="s">
        <v>1630</v>
      </c>
      <c r="C4" s="185">
        <v>45901</v>
      </c>
      <c r="D4" s="168" t="s">
        <v>1708</v>
      </c>
      <c r="E4" s="123">
        <v>67286.5</v>
      </c>
      <c r="F4" s="262">
        <v>57022.457627118645</v>
      </c>
      <c r="G4" s="262">
        <v>10264.042372881355</v>
      </c>
      <c r="H4" s="125">
        <v>10264.042372881355</v>
      </c>
      <c r="I4" s="125"/>
      <c r="J4" s="114"/>
      <c r="K4" s="160" t="s">
        <v>188</v>
      </c>
      <c r="L4" s="182"/>
      <c r="M4" s="124"/>
    </row>
    <row r="5" spans="1:16" s="108" customFormat="1">
      <c r="A5" s="184" t="s">
        <v>1615</v>
      </c>
      <c r="B5" s="184" t="s">
        <v>1631</v>
      </c>
      <c r="C5" s="185">
        <v>45904</v>
      </c>
      <c r="D5" s="168" t="s">
        <v>1709</v>
      </c>
      <c r="E5" s="123">
        <v>153990</v>
      </c>
      <c r="F5" s="262">
        <v>130500</v>
      </c>
      <c r="G5" s="262">
        <v>23490</v>
      </c>
      <c r="H5" s="125">
        <v>23490</v>
      </c>
      <c r="I5" s="125"/>
      <c r="J5" s="114"/>
      <c r="K5" s="160" t="s">
        <v>374</v>
      </c>
      <c r="L5" s="182"/>
      <c r="M5" s="124"/>
      <c r="P5"/>
    </row>
    <row r="6" spans="1:16" s="108" customFormat="1">
      <c r="A6" s="184" t="s">
        <v>1616</v>
      </c>
      <c r="B6" s="184" t="s">
        <v>1632</v>
      </c>
      <c r="C6" s="185">
        <v>45909</v>
      </c>
      <c r="D6" s="168" t="s">
        <v>1710</v>
      </c>
      <c r="E6" s="123">
        <v>97333</v>
      </c>
      <c r="F6" s="262">
        <v>82485.593220338982</v>
      </c>
      <c r="G6" s="262">
        <v>14847.406779661018</v>
      </c>
      <c r="H6" s="125">
        <v>14847.406779661018</v>
      </c>
      <c r="I6" s="125"/>
      <c r="J6" s="114"/>
      <c r="K6" s="160" t="s">
        <v>188</v>
      </c>
      <c r="L6" s="182"/>
      <c r="M6" s="124"/>
      <c r="P6"/>
    </row>
    <row r="7" spans="1:16" s="108" customFormat="1">
      <c r="A7" s="184" t="s">
        <v>1617</v>
      </c>
      <c r="B7" s="184" t="s">
        <v>1633</v>
      </c>
      <c r="C7" s="185">
        <v>45911</v>
      </c>
      <c r="D7" s="168" t="s">
        <v>1711</v>
      </c>
      <c r="E7" s="123">
        <v>806266</v>
      </c>
      <c r="F7" s="262">
        <v>683276.27118644072</v>
      </c>
      <c r="G7" s="262">
        <v>122989.72881355928</v>
      </c>
      <c r="H7" s="125">
        <v>122989.72881355928</v>
      </c>
      <c r="I7" s="125"/>
      <c r="J7" s="114"/>
      <c r="K7" s="160" t="s">
        <v>189</v>
      </c>
      <c r="L7" s="182"/>
      <c r="M7" s="124"/>
      <c r="P7"/>
    </row>
    <row r="8" spans="1:16" s="108" customFormat="1">
      <c r="A8" s="184" t="s">
        <v>1618</v>
      </c>
      <c r="B8" s="184" t="s">
        <v>1634</v>
      </c>
      <c r="C8" s="185">
        <v>45911</v>
      </c>
      <c r="D8" s="168" t="s">
        <v>1712</v>
      </c>
      <c r="E8" s="123">
        <v>400000</v>
      </c>
      <c r="F8" s="262">
        <v>338983.05084745766</v>
      </c>
      <c r="G8" s="262">
        <v>61016.949152542336</v>
      </c>
      <c r="H8" s="125">
        <v>61016.949152542336</v>
      </c>
      <c r="I8" s="125"/>
      <c r="J8" s="114"/>
      <c r="K8" s="160" t="s">
        <v>1644</v>
      </c>
      <c r="L8" s="182"/>
      <c r="M8" s="124"/>
      <c r="P8"/>
    </row>
    <row r="9" spans="1:16" s="108" customFormat="1">
      <c r="A9" s="184" t="s">
        <v>1619</v>
      </c>
      <c r="B9" s="184" t="s">
        <v>1635</v>
      </c>
      <c r="C9" s="185">
        <v>45911</v>
      </c>
      <c r="D9" s="168" t="s">
        <v>1713</v>
      </c>
      <c r="E9" s="123">
        <v>45000</v>
      </c>
      <c r="F9" s="262">
        <v>38135.593220338982</v>
      </c>
      <c r="G9" s="262">
        <v>6864.4067796610179</v>
      </c>
      <c r="H9" s="125">
        <v>6864.4067796610179</v>
      </c>
      <c r="I9" s="125"/>
      <c r="J9" s="114"/>
      <c r="K9" s="160" t="s">
        <v>207</v>
      </c>
      <c r="L9" s="182"/>
      <c r="M9" s="124"/>
      <c r="P9"/>
    </row>
    <row r="10" spans="1:16" s="108" customFormat="1">
      <c r="A10" s="184" t="s">
        <v>1619</v>
      </c>
      <c r="B10" s="184" t="s">
        <v>1635</v>
      </c>
      <c r="C10" s="185">
        <v>45911</v>
      </c>
      <c r="D10" s="168" t="s">
        <v>1714</v>
      </c>
      <c r="E10" s="123">
        <v>11700</v>
      </c>
      <c r="F10" s="262">
        <v>9915.2542372881362</v>
      </c>
      <c r="G10" s="262">
        <v>1784.7457627118638</v>
      </c>
      <c r="H10" s="125">
        <v>1784.7457627118638</v>
      </c>
      <c r="I10" s="125"/>
      <c r="J10" s="114"/>
      <c r="K10" s="160" t="s">
        <v>207</v>
      </c>
      <c r="L10" s="182"/>
      <c r="M10" s="124"/>
      <c r="P10"/>
    </row>
    <row r="11" spans="1:16" s="108" customFormat="1">
      <c r="A11" s="184" t="s">
        <v>1620</v>
      </c>
      <c r="B11" s="184" t="s">
        <v>1636</v>
      </c>
      <c r="C11" s="185">
        <v>45912</v>
      </c>
      <c r="D11" s="168" t="s">
        <v>1715</v>
      </c>
      <c r="E11" s="123">
        <v>318000</v>
      </c>
      <c r="F11" s="262">
        <v>269491.5254237288</v>
      </c>
      <c r="G11" s="262">
        <v>48508.474576271197</v>
      </c>
      <c r="H11" s="125">
        <v>48508.474576271197</v>
      </c>
      <c r="I11" s="125"/>
      <c r="J11" s="114"/>
      <c r="K11" s="160" t="s">
        <v>1645</v>
      </c>
      <c r="L11" s="182"/>
      <c r="M11" s="124"/>
      <c r="P11"/>
    </row>
    <row r="12" spans="1:16" s="108" customFormat="1">
      <c r="A12" s="184" t="s">
        <v>1621</v>
      </c>
      <c r="B12" s="184" t="s">
        <v>1637</v>
      </c>
      <c r="C12" s="185">
        <v>45912</v>
      </c>
      <c r="D12" s="168" t="s">
        <v>1716</v>
      </c>
      <c r="E12" s="123">
        <v>55519</v>
      </c>
      <c r="F12" s="262">
        <v>47050</v>
      </c>
      <c r="G12" s="262">
        <v>8469</v>
      </c>
      <c r="H12" s="125">
        <v>8469</v>
      </c>
      <c r="I12" s="125"/>
      <c r="J12" s="114"/>
      <c r="K12" s="160" t="s">
        <v>200</v>
      </c>
      <c r="L12" s="182"/>
      <c r="M12" s="124"/>
      <c r="P12"/>
    </row>
    <row r="13" spans="1:16" s="108" customFormat="1">
      <c r="A13" s="184" t="s">
        <v>1618</v>
      </c>
      <c r="B13" s="184" t="s">
        <v>1634</v>
      </c>
      <c r="C13" s="185">
        <v>45915</v>
      </c>
      <c r="D13" s="168" t="s">
        <v>1717</v>
      </c>
      <c r="E13" s="123">
        <v>100203</v>
      </c>
      <c r="F13" s="262">
        <v>84917.796610169491</v>
      </c>
      <c r="G13" s="262">
        <v>15285.203389830509</v>
      </c>
      <c r="H13" s="125">
        <v>15285.203389830509</v>
      </c>
      <c r="I13" s="125"/>
      <c r="J13" s="114"/>
      <c r="K13" s="160" t="s">
        <v>1644</v>
      </c>
      <c r="L13" s="182"/>
      <c r="M13" s="124"/>
      <c r="P13"/>
    </row>
    <row r="14" spans="1:16" s="108" customFormat="1">
      <c r="A14" s="184" t="s">
        <v>1622</v>
      </c>
      <c r="B14" s="184" t="s">
        <v>1638</v>
      </c>
      <c r="C14" s="185">
        <v>45917</v>
      </c>
      <c r="D14" s="168" t="s">
        <v>1718</v>
      </c>
      <c r="E14" s="123">
        <v>93100</v>
      </c>
      <c r="F14" s="262">
        <v>78898.305084745763</v>
      </c>
      <c r="G14" s="262">
        <v>14201.694915254237</v>
      </c>
      <c r="H14" s="125">
        <v>14201.694915254237</v>
      </c>
      <c r="I14" s="125"/>
      <c r="J14" s="114"/>
      <c r="K14" s="160" t="s">
        <v>199</v>
      </c>
      <c r="L14" s="182"/>
      <c r="M14" s="124"/>
      <c r="P14"/>
    </row>
    <row r="15" spans="1:16" s="108" customFormat="1">
      <c r="A15" s="184" t="s">
        <v>1623</v>
      </c>
      <c r="B15" s="184" t="s">
        <v>1639</v>
      </c>
      <c r="C15" s="185">
        <v>45918</v>
      </c>
      <c r="D15" s="168" t="s">
        <v>1719</v>
      </c>
      <c r="E15" s="123">
        <v>13275</v>
      </c>
      <c r="F15" s="262">
        <v>11250</v>
      </c>
      <c r="G15" s="262">
        <v>2025</v>
      </c>
      <c r="H15" s="125">
        <v>2025</v>
      </c>
      <c r="I15" s="125"/>
      <c r="J15" s="114"/>
      <c r="K15" s="160" t="s">
        <v>205</v>
      </c>
      <c r="L15" s="182"/>
      <c r="M15" s="124"/>
      <c r="P15"/>
    </row>
    <row r="16" spans="1:16">
      <c r="A16" s="184" t="s">
        <v>1624</v>
      </c>
      <c r="B16" s="184" t="s">
        <v>375</v>
      </c>
      <c r="C16" s="185">
        <v>45922</v>
      </c>
      <c r="D16" s="168" t="s">
        <v>1720</v>
      </c>
      <c r="E16" s="123">
        <v>35400</v>
      </c>
      <c r="F16" s="262">
        <v>30000</v>
      </c>
      <c r="G16" s="262">
        <v>5400</v>
      </c>
      <c r="H16" s="125">
        <v>5400</v>
      </c>
      <c r="I16" s="125"/>
      <c r="J16" s="114"/>
      <c r="K16" s="160" t="s">
        <v>188</v>
      </c>
      <c r="L16" s="124"/>
    </row>
    <row r="17" spans="1:11">
      <c r="A17" s="184" t="s">
        <v>1625</v>
      </c>
      <c r="B17" s="184" t="s">
        <v>1640</v>
      </c>
      <c r="C17" s="185">
        <v>45922</v>
      </c>
      <c r="D17" s="168" t="s">
        <v>1721</v>
      </c>
      <c r="E17" s="123">
        <v>337716</v>
      </c>
      <c r="F17" s="262">
        <v>286200</v>
      </c>
      <c r="G17" s="262">
        <v>51516</v>
      </c>
      <c r="H17" s="125">
        <v>51516</v>
      </c>
      <c r="I17" s="114"/>
      <c r="J17" s="114"/>
      <c r="K17" s="160" t="s">
        <v>1644</v>
      </c>
    </row>
    <row r="18" spans="1:11">
      <c r="A18" s="184" t="s">
        <v>1626</v>
      </c>
      <c r="B18" s="184" t="s">
        <v>1641</v>
      </c>
      <c r="C18" s="185">
        <v>45922</v>
      </c>
      <c r="D18" s="168" t="s">
        <v>1722</v>
      </c>
      <c r="E18" s="172">
        <v>286870</v>
      </c>
      <c r="F18" s="262">
        <v>243110.16949152545</v>
      </c>
      <c r="G18" s="262">
        <v>43759.830508474552</v>
      </c>
      <c r="H18" s="125">
        <v>43759.830508474552</v>
      </c>
      <c r="I18" s="172"/>
      <c r="J18" s="172"/>
      <c r="K18" s="160" t="s">
        <v>189</v>
      </c>
    </row>
    <row r="19" spans="1:11">
      <c r="A19" s="184" t="s">
        <v>1626</v>
      </c>
      <c r="B19" s="184" t="s">
        <v>1641</v>
      </c>
      <c r="C19" s="185">
        <v>45922</v>
      </c>
      <c r="D19" s="168" t="s">
        <v>1723</v>
      </c>
      <c r="E19" s="172">
        <v>107698</v>
      </c>
      <c r="F19" s="262">
        <v>91269.491525423728</v>
      </c>
      <c r="G19" s="262">
        <v>16428.508474576272</v>
      </c>
      <c r="H19" s="125">
        <v>16428.508474576272</v>
      </c>
      <c r="I19" s="172"/>
      <c r="J19" s="172"/>
      <c r="K19" s="160" t="s">
        <v>189</v>
      </c>
    </row>
    <row r="20" spans="1:11">
      <c r="A20" s="184" t="s">
        <v>1627</v>
      </c>
      <c r="B20" s="184" t="s">
        <v>1642</v>
      </c>
      <c r="C20" s="185">
        <v>45922</v>
      </c>
      <c r="D20" s="168" t="s">
        <v>1724</v>
      </c>
      <c r="E20" s="172">
        <v>101736</v>
      </c>
      <c r="F20" s="262">
        <v>86216.94915254238</v>
      </c>
      <c r="G20" s="262">
        <v>15519.05084745762</v>
      </c>
      <c r="H20" s="125">
        <v>15519.05084745762</v>
      </c>
      <c r="I20" s="172"/>
      <c r="J20" s="172"/>
      <c r="K20" s="160" t="s">
        <v>189</v>
      </c>
    </row>
    <row r="21" spans="1:11">
      <c r="A21" s="184" t="s">
        <v>1628</v>
      </c>
      <c r="B21" s="184" t="s">
        <v>1516</v>
      </c>
      <c r="C21" s="185">
        <v>45927</v>
      </c>
      <c r="D21" s="168" t="s">
        <v>1725</v>
      </c>
      <c r="E21" s="172">
        <v>70000</v>
      </c>
      <c r="F21" s="262">
        <v>59322.03389830509</v>
      </c>
      <c r="G21" s="262">
        <v>10677.96610169491</v>
      </c>
      <c r="H21" s="125">
        <v>10677.96610169491</v>
      </c>
      <c r="I21" s="172"/>
      <c r="J21" s="172"/>
      <c r="K21" s="160" t="s">
        <v>203</v>
      </c>
    </row>
    <row r="22" spans="1:11">
      <c r="A22" s="184" t="s">
        <v>1629</v>
      </c>
      <c r="B22" s="184" t="s">
        <v>1643</v>
      </c>
      <c r="C22" s="185">
        <v>45930</v>
      </c>
      <c r="D22" s="168" t="s">
        <v>1726</v>
      </c>
      <c r="E22" s="172">
        <v>736884</v>
      </c>
      <c r="F22" s="262">
        <v>624477.96610169497</v>
      </c>
      <c r="G22" s="262">
        <v>112406.03389830503</v>
      </c>
      <c r="H22" s="125">
        <v>112406.03389830503</v>
      </c>
      <c r="I22" s="172"/>
      <c r="J22" s="172"/>
      <c r="K22" s="160" t="s">
        <v>199</v>
      </c>
    </row>
    <row r="23" spans="1:11">
      <c r="A23" s="184" t="s">
        <v>1629</v>
      </c>
      <c r="B23" s="184" t="s">
        <v>1643</v>
      </c>
      <c r="C23" s="185">
        <v>45930</v>
      </c>
      <c r="D23" s="168" t="s">
        <v>1727</v>
      </c>
      <c r="E23" s="172">
        <v>768384</v>
      </c>
      <c r="F23" s="262">
        <v>651172.88135593222</v>
      </c>
      <c r="G23" s="262">
        <v>117211.11864406778</v>
      </c>
      <c r="H23" s="125">
        <v>117211.11864406778</v>
      </c>
      <c r="I23" s="172"/>
      <c r="J23" s="172"/>
      <c r="K23" s="160" t="s">
        <v>199</v>
      </c>
    </row>
    <row r="24" spans="1:11">
      <c r="A24" s="184" t="s">
        <v>1629</v>
      </c>
      <c r="B24" s="184" t="s">
        <v>1643</v>
      </c>
      <c r="C24" s="185">
        <v>45930</v>
      </c>
      <c r="D24" s="168" t="s">
        <v>1728</v>
      </c>
      <c r="E24" s="172">
        <v>450000</v>
      </c>
      <c r="F24" s="262">
        <v>381355.93220338988</v>
      </c>
      <c r="G24" s="262">
        <v>68644.067796610121</v>
      </c>
      <c r="H24" s="125">
        <v>68644.067796610121</v>
      </c>
      <c r="I24" s="172"/>
      <c r="J24" s="172"/>
      <c r="K24" s="160" t="s">
        <v>199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opLeftCell="I2" workbookViewId="0">
      <selection activeCell="M15" sqref="M15"/>
    </sheetView>
  </sheetViews>
  <sheetFormatPr defaultRowHeight="15"/>
  <cols>
    <col min="1" max="1" width="9.5703125" bestFit="1" customWidth="1"/>
    <col min="2" max="2" width="59.7109375" bestFit="1" customWidth="1"/>
    <col min="3" max="3" width="10.7109375" bestFit="1" customWidth="1"/>
    <col min="4" max="4" width="10.7109375" customWidth="1"/>
    <col min="5" max="5" width="13.28515625" bestFit="1" customWidth="1"/>
    <col min="6" max="6" width="14.85546875" bestFit="1" customWidth="1"/>
    <col min="7" max="7" width="20.28515625" customWidth="1"/>
    <col min="8" max="8" width="12" customWidth="1"/>
    <col min="9" max="10" width="9.5703125" bestFit="1" customWidth="1"/>
    <col min="11" max="11" width="18.5703125" customWidth="1"/>
    <col min="12" max="12" width="20.28515625" bestFit="1" customWidth="1"/>
    <col min="13" max="13" width="36.85546875" bestFit="1" customWidth="1"/>
    <col min="15" max="15" width="18.5703125" bestFit="1" customWidth="1"/>
    <col min="16" max="16" width="20.28515625" bestFit="1" customWidth="1"/>
  </cols>
  <sheetData>
    <row r="1" spans="1:17" ht="15.75">
      <c r="A1" s="39" t="s">
        <v>52</v>
      </c>
      <c r="G1" s="43">
        <f>F2*18%</f>
        <v>194282.97733898304</v>
      </c>
    </row>
    <row r="2" spans="1:17">
      <c r="A2" s="40" t="s">
        <v>53</v>
      </c>
      <c r="D2">
        <f>COUNTA(D4:D5)</f>
        <v>0</v>
      </c>
      <c r="E2" s="43">
        <f>SUBTOTAL(9,E4:E13)</f>
        <v>0</v>
      </c>
      <c r="F2" s="43">
        <f>SUBTOTAL(9,F4:F13)</f>
        <v>1079349.8741054614</v>
      </c>
      <c r="G2" s="43">
        <f>SUBTOTAL(9,G4:G13)</f>
        <v>127763.37576271186</v>
      </c>
      <c r="H2" s="43">
        <f>SUBTOTAL(9,H4:H13)</f>
        <v>107945.0706779661</v>
      </c>
      <c r="I2" s="43">
        <f>SUBTOTAL(9,I4:I13)</f>
        <v>9909.1525423728781</v>
      </c>
      <c r="J2" s="43">
        <f>SUBTOTAL(9,J4:J13)</f>
        <v>9909.1525423728781</v>
      </c>
    </row>
    <row r="3" spans="1:17" s="47" customFormat="1" ht="45">
      <c r="A3" s="134" t="s">
        <v>45</v>
      </c>
      <c r="B3" s="134" t="s">
        <v>46</v>
      </c>
      <c r="C3" s="134" t="s">
        <v>47</v>
      </c>
      <c r="D3" s="134" t="s">
        <v>125</v>
      </c>
      <c r="E3" s="134" t="s">
        <v>54</v>
      </c>
      <c r="F3" s="134" t="s">
        <v>35</v>
      </c>
      <c r="G3" s="134" t="s">
        <v>49</v>
      </c>
      <c r="H3" s="134" t="s">
        <v>4</v>
      </c>
      <c r="I3" s="134" t="s">
        <v>5</v>
      </c>
      <c r="J3" s="134" t="s">
        <v>50</v>
      </c>
      <c r="K3" s="134" t="s">
        <v>51</v>
      </c>
      <c r="L3" s="269" t="s">
        <v>27</v>
      </c>
      <c r="M3" s="269" t="s">
        <v>55</v>
      </c>
      <c r="N3" s="269" t="s">
        <v>56</v>
      </c>
    </row>
    <row r="4" spans="1:17">
      <c r="A4" s="184" t="s">
        <v>1646</v>
      </c>
      <c r="B4" s="184" t="s">
        <v>1653</v>
      </c>
      <c r="C4" s="185">
        <v>44954</v>
      </c>
      <c r="D4" s="186"/>
      <c r="E4" s="152"/>
      <c r="F4" s="265">
        <v>104337</v>
      </c>
      <c r="G4" s="266">
        <v>15129.15</v>
      </c>
      <c r="H4" s="266">
        <v>15129.15</v>
      </c>
      <c r="I4" s="114"/>
      <c r="J4" s="114"/>
      <c r="K4" s="168" t="s">
        <v>154</v>
      </c>
      <c r="L4" s="44"/>
      <c r="O4" s="165" t="s">
        <v>349</v>
      </c>
      <c r="P4" t="s">
        <v>351</v>
      </c>
    </row>
    <row r="5" spans="1:17">
      <c r="A5" s="263" t="s">
        <v>1647</v>
      </c>
      <c r="B5" s="263" t="s">
        <v>1654</v>
      </c>
      <c r="C5" s="270">
        <v>45319</v>
      </c>
      <c r="D5" s="186"/>
      <c r="E5" s="153"/>
      <c r="F5" s="265">
        <v>392293.58032015065</v>
      </c>
      <c r="G5" s="267">
        <v>9450.85</v>
      </c>
      <c r="H5" s="267">
        <v>9450.85</v>
      </c>
      <c r="I5" s="114"/>
      <c r="J5" s="114"/>
      <c r="K5" s="263" t="s">
        <v>186</v>
      </c>
      <c r="L5" s="44"/>
      <c r="O5" s="166" t="s">
        <v>191</v>
      </c>
      <c r="P5" s="42">
        <v>110101.69491525425</v>
      </c>
    </row>
    <row r="6" spans="1:17" s="144" customFormat="1">
      <c r="A6" s="184" t="s">
        <v>1648</v>
      </c>
      <c r="B6" s="184" t="s">
        <v>1487</v>
      </c>
      <c r="C6" s="185">
        <v>45337</v>
      </c>
      <c r="D6" s="186"/>
      <c r="E6" s="154"/>
      <c r="F6" s="265">
        <v>75104.039548022571</v>
      </c>
      <c r="G6" s="268">
        <v>11812.63</v>
      </c>
      <c r="H6" s="268">
        <v>11812.63</v>
      </c>
      <c r="I6" s="114"/>
      <c r="J6" s="114"/>
      <c r="K6" s="168" t="s">
        <v>154</v>
      </c>
      <c r="L6" s="44"/>
      <c r="O6" s="166" t="s">
        <v>154</v>
      </c>
      <c r="P6" s="42">
        <v>179441.03954802256</v>
      </c>
      <c r="Q6"/>
    </row>
    <row r="7" spans="1:17" s="144" customFormat="1">
      <c r="A7" s="184" t="s">
        <v>1649</v>
      </c>
      <c r="B7" s="184" t="s">
        <v>1515</v>
      </c>
      <c r="C7" s="185">
        <v>44995</v>
      </c>
      <c r="D7" s="186"/>
      <c r="E7" s="154"/>
      <c r="F7" s="265">
        <v>5491.5254237288136</v>
      </c>
      <c r="G7" s="268">
        <v>988.47457627118638</v>
      </c>
      <c r="H7" s="268">
        <v>988.47457627118638</v>
      </c>
      <c r="I7" s="114"/>
      <c r="J7" s="114"/>
      <c r="K7" s="168" t="s">
        <v>1613</v>
      </c>
      <c r="L7" s="44"/>
      <c r="O7" s="166" t="s">
        <v>203</v>
      </c>
      <c r="P7" s="42">
        <v>59322.03389830509</v>
      </c>
      <c r="Q7"/>
    </row>
    <row r="8" spans="1:17" s="144" customFormat="1">
      <c r="A8" s="264" t="s">
        <v>1650</v>
      </c>
      <c r="B8" s="172" t="s">
        <v>1499</v>
      </c>
      <c r="C8" s="271">
        <v>45808</v>
      </c>
      <c r="D8" s="186"/>
      <c r="E8" s="154"/>
      <c r="F8" s="265">
        <v>318000</v>
      </c>
      <c r="G8" s="268">
        <v>57240</v>
      </c>
      <c r="H8" s="268">
        <v>57240</v>
      </c>
      <c r="I8" s="114"/>
      <c r="J8" s="114"/>
      <c r="K8" s="186" t="s">
        <v>376</v>
      </c>
      <c r="L8" s="44"/>
      <c r="O8" s="166" t="s">
        <v>186</v>
      </c>
      <c r="P8" s="42">
        <v>392293.58032015065</v>
      </c>
      <c r="Q8"/>
    </row>
    <row r="9" spans="1:17" s="144" customFormat="1">
      <c r="A9" s="172" t="s">
        <v>1651</v>
      </c>
      <c r="B9" s="172" t="s">
        <v>1655</v>
      </c>
      <c r="C9" s="173">
        <v>45825</v>
      </c>
      <c r="D9" s="186"/>
      <c r="E9" s="154"/>
      <c r="F9" s="265">
        <v>14700</v>
      </c>
      <c r="G9" s="268">
        <v>2646</v>
      </c>
      <c r="H9" s="268">
        <v>2646</v>
      </c>
      <c r="I9" s="187"/>
      <c r="J9" s="187"/>
      <c r="K9" s="160" t="s">
        <v>206</v>
      </c>
      <c r="L9" s="44"/>
      <c r="O9" s="166" t="s">
        <v>206</v>
      </c>
      <c r="P9" s="42">
        <v>14700</v>
      </c>
      <c r="Q9"/>
    </row>
    <row r="10" spans="1:17" s="144" customFormat="1">
      <c r="A10" s="172" t="s">
        <v>1652</v>
      </c>
      <c r="B10" s="172" t="s">
        <v>385</v>
      </c>
      <c r="C10" s="173">
        <v>45875</v>
      </c>
      <c r="D10" s="186"/>
      <c r="E10" s="155"/>
      <c r="F10" s="265">
        <v>76186.440677966108</v>
      </c>
      <c r="G10" s="268">
        <v>13713.559322033892</v>
      </c>
      <c r="H10" s="268">
        <v>0</v>
      </c>
      <c r="I10" s="114">
        <v>6856.7796610169462</v>
      </c>
      <c r="J10" s="114">
        <v>6856.7796610169462</v>
      </c>
      <c r="K10" s="160" t="s">
        <v>191</v>
      </c>
      <c r="L10" s="44"/>
      <c r="O10" s="166" t="s">
        <v>1613</v>
      </c>
      <c r="P10" s="42">
        <v>5491.5254237288136</v>
      </c>
      <c r="Q10"/>
    </row>
    <row r="11" spans="1:17" s="144" customFormat="1">
      <c r="A11" s="172" t="s">
        <v>1652</v>
      </c>
      <c r="B11" s="172" t="s">
        <v>385</v>
      </c>
      <c r="C11" s="173">
        <v>45875</v>
      </c>
      <c r="D11" s="186"/>
      <c r="E11" s="156"/>
      <c r="F11" s="265">
        <v>33915.254237288136</v>
      </c>
      <c r="G11" s="268">
        <v>6104.7457627118638</v>
      </c>
      <c r="H11" s="268">
        <v>0</v>
      </c>
      <c r="I11" s="114">
        <v>3052.3728813559319</v>
      </c>
      <c r="J11" s="114">
        <v>3052.3728813559319</v>
      </c>
      <c r="K11" s="160" t="s">
        <v>191</v>
      </c>
      <c r="L11" s="44"/>
      <c r="O11" s="166" t="s">
        <v>376</v>
      </c>
      <c r="P11" s="42">
        <v>318000</v>
      </c>
      <c r="Q11"/>
    </row>
    <row r="12" spans="1:17" s="144" customFormat="1">
      <c r="A12" s="184" t="s">
        <v>1628</v>
      </c>
      <c r="B12" s="184" t="s">
        <v>1516</v>
      </c>
      <c r="C12" s="185">
        <v>45927</v>
      </c>
      <c r="D12" s="186"/>
      <c r="E12" s="157"/>
      <c r="F12" s="265">
        <v>59322.03389830509</v>
      </c>
      <c r="G12" s="268">
        <v>10677.96610169491</v>
      </c>
      <c r="H12" s="268">
        <v>10677.96610169491</v>
      </c>
      <c r="I12" s="114"/>
      <c r="J12" s="114"/>
      <c r="K12" s="160" t="s">
        <v>203</v>
      </c>
      <c r="L12" s="44"/>
      <c r="O12" s="166" t="s">
        <v>350</v>
      </c>
      <c r="P12" s="42">
        <v>1079349.8741054614</v>
      </c>
      <c r="Q12"/>
    </row>
    <row r="13" spans="1:17">
      <c r="A13" s="167"/>
      <c r="B13" s="172"/>
      <c r="C13" s="159"/>
      <c r="D13" s="173"/>
      <c r="E13" s="123"/>
      <c r="F13" s="169"/>
      <c r="G13" s="172"/>
      <c r="H13" s="137"/>
      <c r="I13" s="187"/>
      <c r="J13" s="187"/>
      <c r="K13" s="160"/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3"/>
  <sheetViews>
    <sheetView topLeftCell="A92" workbookViewId="0">
      <selection activeCell="C163" sqref="C163"/>
    </sheetView>
  </sheetViews>
  <sheetFormatPr defaultRowHeight="15"/>
  <cols>
    <col min="1" max="1" width="9.140625" style="108"/>
    <col min="2" max="2" width="19.28515625" bestFit="1" customWidth="1"/>
    <col min="3" max="3" width="70.42578125" bestFit="1" customWidth="1"/>
    <col min="4" max="4" width="17.42578125" bestFit="1" customWidth="1"/>
    <col min="5" max="5" width="11.7109375" bestFit="1" customWidth="1"/>
    <col min="7" max="7" width="11.7109375" bestFit="1" customWidth="1"/>
    <col min="10" max="10" width="11.42578125" bestFit="1" customWidth="1"/>
    <col min="20" max="20" width="21.7109375" bestFit="1" customWidth="1"/>
    <col min="21" max="21" width="14" customWidth="1"/>
    <col min="22" max="22" width="21.7109375" bestFit="1" customWidth="1"/>
  </cols>
  <sheetData>
    <row r="1" spans="1:25" s="47" customFormat="1">
      <c r="F1" s="47">
        <f>SUM(F3:F90)</f>
        <v>12052014.539999999</v>
      </c>
      <c r="M1" s="47">
        <f>SUM(M3:M89)</f>
        <v>10213571.65</v>
      </c>
      <c r="N1" s="47">
        <f>SUM(N3:N90)</f>
        <v>750521.63000000012</v>
      </c>
      <c r="O1" s="47">
        <f>SUM(O3:O90)</f>
        <v>543960.63</v>
      </c>
      <c r="P1" s="47">
        <f>SUM(P3:P90)</f>
        <v>543960.63</v>
      </c>
    </row>
    <row r="2" spans="1:25" ht="60">
      <c r="A2" s="129" t="s">
        <v>144</v>
      </c>
      <c r="B2" s="117" t="s">
        <v>26</v>
      </c>
      <c r="C2" s="117" t="s">
        <v>133</v>
      </c>
      <c r="D2" s="117" t="s">
        <v>27</v>
      </c>
      <c r="E2" s="117" t="s">
        <v>28</v>
      </c>
      <c r="F2" s="117" t="s">
        <v>29</v>
      </c>
      <c r="G2" s="117" t="s">
        <v>30</v>
      </c>
      <c r="H2" s="117" t="s">
        <v>31</v>
      </c>
      <c r="I2" s="117" t="s">
        <v>134</v>
      </c>
      <c r="J2" s="117" t="s">
        <v>32</v>
      </c>
      <c r="K2" s="117" t="s">
        <v>33</v>
      </c>
      <c r="L2" s="117" t="s">
        <v>34</v>
      </c>
      <c r="M2" s="117" t="s">
        <v>35</v>
      </c>
      <c r="N2" s="117" t="s">
        <v>135</v>
      </c>
      <c r="O2" s="117" t="s">
        <v>136</v>
      </c>
      <c r="P2" s="117" t="s">
        <v>137</v>
      </c>
      <c r="Q2" s="130" t="s">
        <v>36</v>
      </c>
      <c r="R2" s="116" t="s">
        <v>138</v>
      </c>
      <c r="S2" s="116" t="s">
        <v>139</v>
      </c>
      <c r="T2" s="116" t="s">
        <v>140</v>
      </c>
      <c r="U2" s="116" t="s">
        <v>141</v>
      </c>
      <c r="V2" s="116" t="s">
        <v>142</v>
      </c>
      <c r="W2" s="116" t="s">
        <v>143</v>
      </c>
    </row>
    <row r="3" spans="1:25">
      <c r="B3" s="119" t="s">
        <v>532</v>
      </c>
      <c r="C3" s="119" t="s">
        <v>533</v>
      </c>
      <c r="D3" s="119" t="s">
        <v>534</v>
      </c>
      <c r="E3" s="119" t="s">
        <v>469</v>
      </c>
      <c r="F3" s="121">
        <v>29500</v>
      </c>
      <c r="G3" s="119" t="s">
        <v>535</v>
      </c>
      <c r="H3" s="119" t="s">
        <v>402</v>
      </c>
      <c r="I3" s="119" t="s">
        <v>403</v>
      </c>
      <c r="J3" s="119" t="s">
        <v>404</v>
      </c>
      <c r="K3" s="119" t="s">
        <v>403</v>
      </c>
      <c r="L3" s="121">
        <v>18</v>
      </c>
      <c r="M3" s="121">
        <v>25000</v>
      </c>
      <c r="N3" s="121">
        <v>4500</v>
      </c>
      <c r="O3" s="121">
        <v>0</v>
      </c>
      <c r="P3" s="121">
        <v>0</v>
      </c>
      <c r="Q3" s="121">
        <v>0</v>
      </c>
      <c r="R3" s="119" t="s">
        <v>536</v>
      </c>
      <c r="S3" s="119" t="s">
        <v>537</v>
      </c>
      <c r="T3" s="119" t="s">
        <v>405</v>
      </c>
      <c r="U3" s="119" t="s">
        <v>538</v>
      </c>
      <c r="V3" s="119" t="s">
        <v>407</v>
      </c>
      <c r="W3" s="119"/>
      <c r="X3" s="144"/>
      <c r="Y3" s="108"/>
    </row>
    <row r="4" spans="1:25" s="108" customFormat="1">
      <c r="B4" s="119" t="s">
        <v>539</v>
      </c>
      <c r="C4" s="119" t="s">
        <v>540</v>
      </c>
      <c r="D4" s="119" t="s">
        <v>541</v>
      </c>
      <c r="E4" s="119" t="s">
        <v>406</v>
      </c>
      <c r="F4" s="121">
        <v>182153.06</v>
      </c>
      <c r="G4" s="119" t="s">
        <v>463</v>
      </c>
      <c r="H4" s="119" t="s">
        <v>402</v>
      </c>
      <c r="I4" s="119" t="s">
        <v>403</v>
      </c>
      <c r="J4" s="119" t="s">
        <v>404</v>
      </c>
      <c r="K4" s="119" t="s">
        <v>403</v>
      </c>
      <c r="L4" s="121">
        <v>18</v>
      </c>
      <c r="M4" s="121">
        <v>154367</v>
      </c>
      <c r="N4" s="121">
        <v>27786.06</v>
      </c>
      <c r="O4" s="121">
        <v>0</v>
      </c>
      <c r="P4" s="121">
        <v>0</v>
      </c>
      <c r="Q4" s="121">
        <v>0</v>
      </c>
      <c r="R4" s="119" t="s">
        <v>542</v>
      </c>
      <c r="S4" s="119" t="s">
        <v>537</v>
      </c>
      <c r="T4" s="119" t="s">
        <v>405</v>
      </c>
      <c r="U4" s="119" t="s">
        <v>538</v>
      </c>
      <c r="V4" s="119" t="s">
        <v>407</v>
      </c>
      <c r="W4" s="119"/>
      <c r="X4" s="144"/>
    </row>
    <row r="5" spans="1:25" s="190" customFormat="1">
      <c r="B5" s="119" t="s">
        <v>410</v>
      </c>
      <c r="C5" s="119" t="s">
        <v>411</v>
      </c>
      <c r="D5" s="119" t="s">
        <v>543</v>
      </c>
      <c r="E5" s="119" t="s">
        <v>544</v>
      </c>
      <c r="F5" s="121">
        <v>59000</v>
      </c>
      <c r="G5" s="119" t="s">
        <v>409</v>
      </c>
      <c r="H5" s="119" t="s">
        <v>402</v>
      </c>
      <c r="I5" s="119" t="s">
        <v>403</v>
      </c>
      <c r="J5" s="119" t="s">
        <v>404</v>
      </c>
      <c r="K5" s="119" t="s">
        <v>403</v>
      </c>
      <c r="L5" s="121">
        <v>18</v>
      </c>
      <c r="M5" s="121">
        <v>50000</v>
      </c>
      <c r="N5" s="121">
        <v>0</v>
      </c>
      <c r="O5" s="121">
        <v>4500</v>
      </c>
      <c r="P5" s="121">
        <v>4500</v>
      </c>
      <c r="Q5" s="121">
        <v>0</v>
      </c>
      <c r="R5" s="119" t="s">
        <v>545</v>
      </c>
      <c r="S5" s="119" t="s">
        <v>537</v>
      </c>
      <c r="T5" s="119" t="s">
        <v>405</v>
      </c>
      <c r="U5" s="119" t="s">
        <v>538</v>
      </c>
      <c r="V5" s="119" t="s">
        <v>407</v>
      </c>
      <c r="W5" s="119"/>
    </row>
    <row r="6" spans="1:25" s="190" customFormat="1">
      <c r="B6" s="119" t="s">
        <v>546</v>
      </c>
      <c r="C6" s="119" t="s">
        <v>547</v>
      </c>
      <c r="D6" s="119" t="s">
        <v>548</v>
      </c>
      <c r="E6" s="119" t="s">
        <v>549</v>
      </c>
      <c r="F6" s="121">
        <v>16567.2</v>
      </c>
      <c r="G6" s="119" t="s">
        <v>430</v>
      </c>
      <c r="H6" s="119" t="s">
        <v>402</v>
      </c>
      <c r="I6" s="119" t="s">
        <v>403</v>
      </c>
      <c r="J6" s="119" t="s">
        <v>404</v>
      </c>
      <c r="K6" s="119" t="s">
        <v>403</v>
      </c>
      <c r="L6" s="121">
        <v>18</v>
      </c>
      <c r="M6" s="121">
        <v>14040</v>
      </c>
      <c r="N6" s="121">
        <v>2527.1999999999998</v>
      </c>
      <c r="O6" s="121">
        <v>0</v>
      </c>
      <c r="P6" s="121">
        <v>0</v>
      </c>
      <c r="Q6" s="121">
        <v>0</v>
      </c>
      <c r="R6" s="119" t="s">
        <v>550</v>
      </c>
      <c r="S6" s="119" t="s">
        <v>537</v>
      </c>
      <c r="T6" s="119" t="s">
        <v>405</v>
      </c>
      <c r="U6" s="119" t="s">
        <v>538</v>
      </c>
      <c r="V6" s="119" t="s">
        <v>407</v>
      </c>
      <c r="W6" s="119"/>
    </row>
    <row r="7" spans="1:25" s="190" customFormat="1">
      <c r="B7" s="119" t="s">
        <v>551</v>
      </c>
      <c r="C7" s="119" t="s">
        <v>552</v>
      </c>
      <c r="D7" s="119" t="s">
        <v>553</v>
      </c>
      <c r="E7" s="119" t="s">
        <v>554</v>
      </c>
      <c r="F7" s="121">
        <v>68676</v>
      </c>
      <c r="G7" s="119" t="s">
        <v>431</v>
      </c>
      <c r="H7" s="119" t="s">
        <v>402</v>
      </c>
      <c r="I7" s="119" t="s">
        <v>403</v>
      </c>
      <c r="J7" s="119" t="s">
        <v>404</v>
      </c>
      <c r="K7" s="119" t="s">
        <v>403</v>
      </c>
      <c r="L7" s="121">
        <v>18</v>
      </c>
      <c r="M7" s="121">
        <v>58200</v>
      </c>
      <c r="N7" s="121">
        <v>10476</v>
      </c>
      <c r="O7" s="121">
        <v>0</v>
      </c>
      <c r="P7" s="121">
        <v>0</v>
      </c>
      <c r="Q7" s="121">
        <v>0</v>
      </c>
      <c r="R7" s="119" t="s">
        <v>555</v>
      </c>
      <c r="S7" s="119" t="s">
        <v>537</v>
      </c>
      <c r="T7" s="119" t="s">
        <v>405</v>
      </c>
      <c r="U7" s="119" t="s">
        <v>538</v>
      </c>
      <c r="V7" s="119" t="s">
        <v>407</v>
      </c>
      <c r="W7" s="119"/>
    </row>
    <row r="8" spans="1:25" s="190" customFormat="1">
      <c r="B8" s="119" t="s">
        <v>556</v>
      </c>
      <c r="C8" s="119" t="s">
        <v>557</v>
      </c>
      <c r="D8" s="119" t="s">
        <v>558</v>
      </c>
      <c r="E8" s="119" t="s">
        <v>559</v>
      </c>
      <c r="F8" s="121">
        <v>28620.9</v>
      </c>
      <c r="G8" s="119" t="s">
        <v>446</v>
      </c>
      <c r="H8" s="119" t="s">
        <v>402</v>
      </c>
      <c r="I8" s="119" t="s">
        <v>403</v>
      </c>
      <c r="J8" s="119" t="s">
        <v>404</v>
      </c>
      <c r="K8" s="119" t="s">
        <v>403</v>
      </c>
      <c r="L8" s="121">
        <v>18</v>
      </c>
      <c r="M8" s="121">
        <v>24255</v>
      </c>
      <c r="N8" s="121">
        <v>4365.8999999999996</v>
      </c>
      <c r="O8" s="121">
        <v>0</v>
      </c>
      <c r="P8" s="121">
        <v>0</v>
      </c>
      <c r="Q8" s="121">
        <v>0</v>
      </c>
      <c r="R8" s="119" t="s">
        <v>560</v>
      </c>
      <c r="S8" s="119" t="s">
        <v>537</v>
      </c>
      <c r="T8" s="119" t="s">
        <v>405</v>
      </c>
      <c r="U8" s="119" t="s">
        <v>538</v>
      </c>
      <c r="V8" s="119" t="s">
        <v>407</v>
      </c>
      <c r="W8" s="119"/>
    </row>
    <row r="9" spans="1:25" s="190" customFormat="1">
      <c r="B9" s="119" t="s">
        <v>561</v>
      </c>
      <c r="C9" s="119" t="s">
        <v>562</v>
      </c>
      <c r="D9" s="119" t="s">
        <v>563</v>
      </c>
      <c r="E9" s="119" t="s">
        <v>564</v>
      </c>
      <c r="F9" s="121">
        <v>198240</v>
      </c>
      <c r="G9" s="119" t="s">
        <v>409</v>
      </c>
      <c r="H9" s="119" t="s">
        <v>402</v>
      </c>
      <c r="I9" s="119" t="s">
        <v>403</v>
      </c>
      <c r="J9" s="119" t="s">
        <v>404</v>
      </c>
      <c r="K9" s="119" t="s">
        <v>403</v>
      </c>
      <c r="L9" s="121">
        <v>18</v>
      </c>
      <c r="M9" s="121">
        <v>168000</v>
      </c>
      <c r="N9" s="121">
        <v>0</v>
      </c>
      <c r="O9" s="121">
        <v>15120</v>
      </c>
      <c r="P9" s="121">
        <v>15120</v>
      </c>
      <c r="Q9" s="121">
        <v>0</v>
      </c>
      <c r="R9" s="119" t="s">
        <v>565</v>
      </c>
      <c r="S9" s="119" t="s">
        <v>537</v>
      </c>
      <c r="T9" s="119" t="s">
        <v>405</v>
      </c>
      <c r="U9" s="119" t="s">
        <v>538</v>
      </c>
      <c r="V9" s="119" t="s">
        <v>407</v>
      </c>
      <c r="W9" s="119"/>
    </row>
    <row r="10" spans="1:25" s="190" customFormat="1">
      <c r="B10" s="119" t="s">
        <v>566</v>
      </c>
      <c r="C10" s="119" t="s">
        <v>567</v>
      </c>
      <c r="D10" s="119" t="s">
        <v>568</v>
      </c>
      <c r="E10" s="119" t="s">
        <v>569</v>
      </c>
      <c r="F10" s="121">
        <v>27010.2</v>
      </c>
      <c r="G10" s="119" t="s">
        <v>438</v>
      </c>
      <c r="H10" s="119" t="s">
        <v>402</v>
      </c>
      <c r="I10" s="119" t="s">
        <v>403</v>
      </c>
      <c r="J10" s="119" t="s">
        <v>404</v>
      </c>
      <c r="K10" s="119" t="s">
        <v>403</v>
      </c>
      <c r="L10" s="121">
        <v>18</v>
      </c>
      <c r="M10" s="121">
        <v>22890</v>
      </c>
      <c r="N10" s="121">
        <v>4120.2</v>
      </c>
      <c r="O10" s="121">
        <v>0</v>
      </c>
      <c r="P10" s="121">
        <v>0</v>
      </c>
      <c r="Q10" s="121">
        <v>0</v>
      </c>
      <c r="R10" s="119" t="s">
        <v>570</v>
      </c>
      <c r="S10" s="119" t="s">
        <v>537</v>
      </c>
      <c r="T10" s="119" t="s">
        <v>405</v>
      </c>
      <c r="U10" s="119" t="s">
        <v>538</v>
      </c>
      <c r="V10" s="119" t="s">
        <v>407</v>
      </c>
      <c r="W10" s="119"/>
    </row>
    <row r="11" spans="1:25" s="190" customFormat="1">
      <c r="B11" s="119" t="s">
        <v>566</v>
      </c>
      <c r="C11" s="119" t="s">
        <v>567</v>
      </c>
      <c r="D11" s="119" t="s">
        <v>571</v>
      </c>
      <c r="E11" s="119" t="s">
        <v>569</v>
      </c>
      <c r="F11" s="121">
        <v>23293.200000000001</v>
      </c>
      <c r="G11" s="119" t="s">
        <v>438</v>
      </c>
      <c r="H11" s="119" t="s">
        <v>402</v>
      </c>
      <c r="I11" s="119" t="s">
        <v>403</v>
      </c>
      <c r="J11" s="119" t="s">
        <v>404</v>
      </c>
      <c r="K11" s="119" t="s">
        <v>403</v>
      </c>
      <c r="L11" s="121">
        <v>18</v>
      </c>
      <c r="M11" s="121">
        <v>19740</v>
      </c>
      <c r="N11" s="121">
        <v>3553.2</v>
      </c>
      <c r="O11" s="121">
        <v>0</v>
      </c>
      <c r="P11" s="121">
        <v>0</v>
      </c>
      <c r="Q11" s="121">
        <v>0</v>
      </c>
      <c r="R11" s="119" t="s">
        <v>572</v>
      </c>
      <c r="S11" s="119" t="s">
        <v>537</v>
      </c>
      <c r="T11" s="119" t="s">
        <v>405</v>
      </c>
      <c r="U11" s="119" t="s">
        <v>538</v>
      </c>
      <c r="V11" s="119" t="s">
        <v>407</v>
      </c>
      <c r="W11" s="119"/>
    </row>
    <row r="12" spans="1:25" s="190" customFormat="1">
      <c r="B12" s="119" t="s">
        <v>573</v>
      </c>
      <c r="C12" s="119" t="s">
        <v>574</v>
      </c>
      <c r="D12" s="119" t="s">
        <v>575</v>
      </c>
      <c r="E12" s="119" t="s">
        <v>544</v>
      </c>
      <c r="F12" s="121">
        <v>129800</v>
      </c>
      <c r="G12" s="119" t="s">
        <v>408</v>
      </c>
      <c r="H12" s="119" t="s">
        <v>402</v>
      </c>
      <c r="I12" s="119" t="s">
        <v>403</v>
      </c>
      <c r="J12" s="119" t="s">
        <v>404</v>
      </c>
      <c r="K12" s="119" t="s">
        <v>403</v>
      </c>
      <c r="L12" s="121">
        <v>18</v>
      </c>
      <c r="M12" s="121">
        <v>110000</v>
      </c>
      <c r="N12" s="121">
        <v>19800</v>
      </c>
      <c r="O12" s="121">
        <v>0</v>
      </c>
      <c r="P12" s="121">
        <v>0</v>
      </c>
      <c r="Q12" s="121">
        <v>0</v>
      </c>
      <c r="R12" s="119" t="s">
        <v>576</v>
      </c>
      <c r="S12" s="119" t="s">
        <v>537</v>
      </c>
      <c r="T12" s="119" t="s">
        <v>405</v>
      </c>
      <c r="U12" s="119" t="s">
        <v>538</v>
      </c>
      <c r="V12" s="119" t="s">
        <v>407</v>
      </c>
      <c r="W12" s="119"/>
    </row>
    <row r="13" spans="1:25" s="190" customFormat="1">
      <c r="B13" s="119" t="s">
        <v>577</v>
      </c>
      <c r="C13" s="119" t="s">
        <v>578</v>
      </c>
      <c r="D13" s="119" t="s">
        <v>579</v>
      </c>
      <c r="E13" s="119" t="s">
        <v>580</v>
      </c>
      <c r="F13" s="121">
        <v>28839.200000000001</v>
      </c>
      <c r="G13" s="119" t="s">
        <v>401</v>
      </c>
      <c r="H13" s="119" t="s">
        <v>402</v>
      </c>
      <c r="I13" s="119" t="s">
        <v>403</v>
      </c>
      <c r="J13" s="119" t="s">
        <v>404</v>
      </c>
      <c r="K13" s="119" t="s">
        <v>403</v>
      </c>
      <c r="L13" s="121">
        <v>18</v>
      </c>
      <c r="M13" s="121">
        <v>24440</v>
      </c>
      <c r="N13" s="121">
        <v>4399.2</v>
      </c>
      <c r="O13" s="121">
        <v>0</v>
      </c>
      <c r="P13" s="121">
        <v>0</v>
      </c>
      <c r="Q13" s="121">
        <v>0</v>
      </c>
      <c r="R13" s="119" t="s">
        <v>581</v>
      </c>
      <c r="S13" s="119" t="s">
        <v>537</v>
      </c>
      <c r="T13" s="119" t="s">
        <v>405</v>
      </c>
      <c r="U13" s="119" t="s">
        <v>538</v>
      </c>
      <c r="V13" s="119" t="s">
        <v>407</v>
      </c>
      <c r="W13" s="119"/>
    </row>
    <row r="14" spans="1:25" s="190" customFormat="1">
      <c r="B14" s="119" t="s">
        <v>582</v>
      </c>
      <c r="C14" s="119" t="s">
        <v>583</v>
      </c>
      <c r="D14" s="119" t="s">
        <v>584</v>
      </c>
      <c r="E14" s="119" t="s">
        <v>538</v>
      </c>
      <c r="F14" s="121">
        <v>37296.26</v>
      </c>
      <c r="G14" s="119" t="s">
        <v>408</v>
      </c>
      <c r="H14" s="119" t="s">
        <v>402</v>
      </c>
      <c r="I14" s="119" t="s">
        <v>403</v>
      </c>
      <c r="J14" s="119" t="s">
        <v>404</v>
      </c>
      <c r="K14" s="119" t="s">
        <v>403</v>
      </c>
      <c r="L14" s="121">
        <v>18</v>
      </c>
      <c r="M14" s="121">
        <v>31607</v>
      </c>
      <c r="N14" s="121">
        <v>5689.26</v>
      </c>
      <c r="O14" s="121">
        <v>0</v>
      </c>
      <c r="P14" s="121">
        <v>0</v>
      </c>
      <c r="Q14" s="121">
        <v>0</v>
      </c>
      <c r="R14" s="119" t="s">
        <v>585</v>
      </c>
      <c r="S14" s="119" t="s">
        <v>538</v>
      </c>
      <c r="T14" s="119" t="s">
        <v>405</v>
      </c>
      <c r="U14" s="119" t="s">
        <v>586</v>
      </c>
      <c r="V14" s="119" t="s">
        <v>407</v>
      </c>
      <c r="W14" s="119"/>
    </row>
    <row r="15" spans="1:25" s="190" customFormat="1">
      <c r="B15" s="119" t="s">
        <v>587</v>
      </c>
      <c r="C15" s="119" t="s">
        <v>588</v>
      </c>
      <c r="D15" s="119" t="s">
        <v>589</v>
      </c>
      <c r="E15" s="119" t="s">
        <v>559</v>
      </c>
      <c r="F15" s="121">
        <v>70800</v>
      </c>
      <c r="G15" s="119" t="s">
        <v>438</v>
      </c>
      <c r="H15" s="119" t="s">
        <v>402</v>
      </c>
      <c r="I15" s="119" t="s">
        <v>403</v>
      </c>
      <c r="J15" s="119" t="s">
        <v>404</v>
      </c>
      <c r="K15" s="119" t="s">
        <v>403</v>
      </c>
      <c r="L15" s="121">
        <v>18</v>
      </c>
      <c r="M15" s="121">
        <v>60000</v>
      </c>
      <c r="N15" s="121">
        <v>10800</v>
      </c>
      <c r="O15" s="121">
        <v>0</v>
      </c>
      <c r="P15" s="121">
        <v>0</v>
      </c>
      <c r="Q15" s="121">
        <v>0</v>
      </c>
      <c r="R15" s="119" t="s">
        <v>590</v>
      </c>
      <c r="S15" s="119" t="s">
        <v>537</v>
      </c>
      <c r="T15" s="119" t="s">
        <v>405</v>
      </c>
      <c r="U15" s="119" t="s">
        <v>538</v>
      </c>
      <c r="V15" s="119" t="s">
        <v>407</v>
      </c>
      <c r="W15" s="119"/>
    </row>
    <row r="16" spans="1:25" s="190" customFormat="1">
      <c r="B16" s="119" t="s">
        <v>587</v>
      </c>
      <c r="C16" s="119" t="s">
        <v>588</v>
      </c>
      <c r="D16" s="119" t="s">
        <v>591</v>
      </c>
      <c r="E16" s="119" t="s">
        <v>538</v>
      </c>
      <c r="F16" s="121">
        <v>10620</v>
      </c>
      <c r="G16" s="119" t="s">
        <v>438</v>
      </c>
      <c r="H16" s="119" t="s">
        <v>402</v>
      </c>
      <c r="I16" s="119" t="s">
        <v>403</v>
      </c>
      <c r="J16" s="119" t="s">
        <v>404</v>
      </c>
      <c r="K16" s="119" t="s">
        <v>403</v>
      </c>
      <c r="L16" s="121">
        <v>18</v>
      </c>
      <c r="M16" s="121">
        <v>9000</v>
      </c>
      <c r="N16" s="121">
        <v>1620</v>
      </c>
      <c r="O16" s="121">
        <v>0</v>
      </c>
      <c r="P16" s="121">
        <v>0</v>
      </c>
      <c r="Q16" s="121">
        <v>0</v>
      </c>
      <c r="R16" s="119" t="s">
        <v>592</v>
      </c>
      <c r="S16" s="119" t="s">
        <v>538</v>
      </c>
      <c r="T16" s="119" t="s">
        <v>405</v>
      </c>
      <c r="U16" s="119" t="s">
        <v>586</v>
      </c>
      <c r="V16" s="119" t="s">
        <v>407</v>
      </c>
      <c r="W16" s="119"/>
    </row>
    <row r="17" spans="2:23" s="190" customFormat="1">
      <c r="B17" s="119" t="s">
        <v>593</v>
      </c>
      <c r="C17" s="119" t="s">
        <v>594</v>
      </c>
      <c r="D17" s="119" t="s">
        <v>595</v>
      </c>
      <c r="E17" s="119" t="s">
        <v>538</v>
      </c>
      <c r="F17" s="121">
        <v>6230.4</v>
      </c>
      <c r="G17" s="119" t="s">
        <v>419</v>
      </c>
      <c r="H17" s="119" t="s">
        <v>402</v>
      </c>
      <c r="I17" s="119" t="s">
        <v>403</v>
      </c>
      <c r="J17" s="119" t="s">
        <v>404</v>
      </c>
      <c r="K17" s="119" t="s">
        <v>403</v>
      </c>
      <c r="L17" s="121">
        <v>18</v>
      </c>
      <c r="M17" s="121">
        <v>5280</v>
      </c>
      <c r="N17" s="121">
        <v>950.4</v>
      </c>
      <c r="O17" s="121">
        <v>0</v>
      </c>
      <c r="P17" s="121">
        <v>0</v>
      </c>
      <c r="Q17" s="121">
        <v>0</v>
      </c>
      <c r="R17" s="119" t="s">
        <v>596</v>
      </c>
      <c r="S17" s="119" t="s">
        <v>538</v>
      </c>
      <c r="T17" s="119" t="s">
        <v>405</v>
      </c>
      <c r="U17" s="119" t="s">
        <v>586</v>
      </c>
      <c r="V17" s="119" t="s">
        <v>407</v>
      </c>
      <c r="W17" s="119"/>
    </row>
    <row r="18" spans="2:23" s="190" customFormat="1">
      <c r="B18" s="119" t="s">
        <v>597</v>
      </c>
      <c r="C18" s="119" t="s">
        <v>415</v>
      </c>
      <c r="D18" s="119" t="s">
        <v>598</v>
      </c>
      <c r="E18" s="119" t="s">
        <v>549</v>
      </c>
      <c r="F18" s="121">
        <v>110448</v>
      </c>
      <c r="G18" s="119" t="s">
        <v>445</v>
      </c>
      <c r="H18" s="119" t="s">
        <v>402</v>
      </c>
      <c r="I18" s="119" t="s">
        <v>403</v>
      </c>
      <c r="J18" s="119" t="s">
        <v>404</v>
      </c>
      <c r="K18" s="119" t="s">
        <v>403</v>
      </c>
      <c r="L18" s="121">
        <v>18</v>
      </c>
      <c r="M18" s="121">
        <v>93600</v>
      </c>
      <c r="N18" s="121">
        <v>16848</v>
      </c>
      <c r="O18" s="121">
        <v>0</v>
      </c>
      <c r="P18" s="121">
        <v>0</v>
      </c>
      <c r="Q18" s="121">
        <v>0</v>
      </c>
      <c r="R18" s="119" t="s">
        <v>599</v>
      </c>
      <c r="S18" s="119" t="s">
        <v>537</v>
      </c>
      <c r="T18" s="119" t="s">
        <v>405</v>
      </c>
      <c r="U18" s="119" t="s">
        <v>538</v>
      </c>
      <c r="V18" s="119" t="s">
        <v>407</v>
      </c>
      <c r="W18" s="119"/>
    </row>
    <row r="19" spans="2:23" s="190" customFormat="1">
      <c r="B19" s="119" t="s">
        <v>600</v>
      </c>
      <c r="C19" s="119" t="s">
        <v>601</v>
      </c>
      <c r="D19" s="119" t="s">
        <v>602</v>
      </c>
      <c r="E19" s="119" t="s">
        <v>564</v>
      </c>
      <c r="F19" s="121">
        <v>616196</v>
      </c>
      <c r="G19" s="119" t="s">
        <v>409</v>
      </c>
      <c r="H19" s="119" t="s">
        <v>402</v>
      </c>
      <c r="I19" s="119" t="s">
        <v>403</v>
      </c>
      <c r="J19" s="119" t="s">
        <v>404</v>
      </c>
      <c r="K19" s="119" t="s">
        <v>403</v>
      </c>
      <c r="L19" s="121">
        <v>18</v>
      </c>
      <c r="M19" s="121">
        <v>522200</v>
      </c>
      <c r="N19" s="121">
        <v>0</v>
      </c>
      <c r="O19" s="121">
        <v>46998</v>
      </c>
      <c r="P19" s="121">
        <v>46998</v>
      </c>
      <c r="Q19" s="121">
        <v>0</v>
      </c>
      <c r="R19" s="119" t="s">
        <v>603</v>
      </c>
      <c r="S19" s="119" t="s">
        <v>537</v>
      </c>
      <c r="T19" s="119" t="s">
        <v>405</v>
      </c>
      <c r="U19" s="119" t="s">
        <v>538</v>
      </c>
      <c r="V19" s="119" t="s">
        <v>407</v>
      </c>
      <c r="W19" s="119"/>
    </row>
    <row r="20" spans="2:23" s="190" customFormat="1">
      <c r="B20" s="119" t="s">
        <v>604</v>
      </c>
      <c r="C20" s="119" t="s">
        <v>605</v>
      </c>
      <c r="D20" s="119" t="s">
        <v>606</v>
      </c>
      <c r="E20" s="119" t="s">
        <v>607</v>
      </c>
      <c r="F20" s="121">
        <v>59566.400000000001</v>
      </c>
      <c r="G20" s="119" t="s">
        <v>419</v>
      </c>
      <c r="H20" s="119" t="s">
        <v>402</v>
      </c>
      <c r="I20" s="119" t="s">
        <v>403</v>
      </c>
      <c r="J20" s="119" t="s">
        <v>404</v>
      </c>
      <c r="K20" s="119" t="s">
        <v>403</v>
      </c>
      <c r="L20" s="121">
        <v>18</v>
      </c>
      <c r="M20" s="121">
        <v>50480</v>
      </c>
      <c r="N20" s="121">
        <v>9086.4</v>
      </c>
      <c r="O20" s="121">
        <v>0</v>
      </c>
      <c r="P20" s="121">
        <v>0</v>
      </c>
      <c r="Q20" s="121">
        <v>0</v>
      </c>
      <c r="R20" s="119" t="s">
        <v>608</v>
      </c>
      <c r="S20" s="119" t="s">
        <v>537</v>
      </c>
      <c r="T20" s="119" t="s">
        <v>405</v>
      </c>
      <c r="U20" s="119" t="s">
        <v>538</v>
      </c>
      <c r="V20" s="119" t="s">
        <v>407</v>
      </c>
      <c r="W20" s="119"/>
    </row>
    <row r="21" spans="2:23" s="190" customFormat="1">
      <c r="B21" s="119" t="s">
        <v>604</v>
      </c>
      <c r="C21" s="119" t="s">
        <v>605</v>
      </c>
      <c r="D21" s="119" t="s">
        <v>609</v>
      </c>
      <c r="E21" s="119" t="s">
        <v>607</v>
      </c>
      <c r="F21" s="121">
        <v>74340</v>
      </c>
      <c r="G21" s="119" t="s">
        <v>419</v>
      </c>
      <c r="H21" s="119" t="s">
        <v>402</v>
      </c>
      <c r="I21" s="119" t="s">
        <v>403</v>
      </c>
      <c r="J21" s="119" t="s">
        <v>404</v>
      </c>
      <c r="K21" s="119" t="s">
        <v>403</v>
      </c>
      <c r="L21" s="121">
        <v>18</v>
      </c>
      <c r="M21" s="121">
        <v>63000</v>
      </c>
      <c r="N21" s="121">
        <v>11340</v>
      </c>
      <c r="O21" s="121">
        <v>0</v>
      </c>
      <c r="P21" s="121">
        <v>0</v>
      </c>
      <c r="Q21" s="121">
        <v>0</v>
      </c>
      <c r="R21" s="119" t="s">
        <v>610</v>
      </c>
      <c r="S21" s="119" t="s">
        <v>537</v>
      </c>
      <c r="T21" s="119" t="s">
        <v>405</v>
      </c>
      <c r="U21" s="119" t="s">
        <v>538</v>
      </c>
      <c r="V21" s="119" t="s">
        <v>407</v>
      </c>
      <c r="W21" s="119"/>
    </row>
    <row r="22" spans="2:23" s="190" customFormat="1">
      <c r="B22" s="119" t="s">
        <v>604</v>
      </c>
      <c r="C22" s="119" t="s">
        <v>605</v>
      </c>
      <c r="D22" s="119" t="s">
        <v>611</v>
      </c>
      <c r="E22" s="119" t="s">
        <v>607</v>
      </c>
      <c r="F22" s="121">
        <v>191160</v>
      </c>
      <c r="G22" s="119" t="s">
        <v>419</v>
      </c>
      <c r="H22" s="119" t="s">
        <v>402</v>
      </c>
      <c r="I22" s="119" t="s">
        <v>403</v>
      </c>
      <c r="J22" s="119" t="s">
        <v>404</v>
      </c>
      <c r="K22" s="119" t="s">
        <v>403</v>
      </c>
      <c r="L22" s="121">
        <v>18</v>
      </c>
      <c r="M22" s="121">
        <v>162000</v>
      </c>
      <c r="N22" s="121">
        <v>29160</v>
      </c>
      <c r="O22" s="121">
        <v>0</v>
      </c>
      <c r="P22" s="121">
        <v>0</v>
      </c>
      <c r="Q22" s="121">
        <v>0</v>
      </c>
      <c r="R22" s="119" t="s">
        <v>612</v>
      </c>
      <c r="S22" s="119" t="s">
        <v>537</v>
      </c>
      <c r="T22" s="119" t="s">
        <v>405</v>
      </c>
      <c r="U22" s="119" t="s">
        <v>538</v>
      </c>
      <c r="V22" s="119" t="s">
        <v>407</v>
      </c>
      <c r="W22" s="119"/>
    </row>
    <row r="23" spans="2:23" s="190" customFormat="1">
      <c r="B23" s="119" t="s">
        <v>613</v>
      </c>
      <c r="C23" s="119" t="s">
        <v>614</v>
      </c>
      <c r="D23" s="119" t="s">
        <v>615</v>
      </c>
      <c r="E23" s="119" t="s">
        <v>538</v>
      </c>
      <c r="F23" s="121">
        <v>36054.9</v>
      </c>
      <c r="G23" s="119" t="s">
        <v>440</v>
      </c>
      <c r="H23" s="119" t="s">
        <v>402</v>
      </c>
      <c r="I23" s="119" t="s">
        <v>403</v>
      </c>
      <c r="J23" s="119" t="s">
        <v>404</v>
      </c>
      <c r="K23" s="119" t="s">
        <v>403</v>
      </c>
      <c r="L23" s="121">
        <v>18</v>
      </c>
      <c r="M23" s="121">
        <v>30555</v>
      </c>
      <c r="N23" s="121">
        <v>5499.9</v>
      </c>
      <c r="O23" s="121">
        <v>0</v>
      </c>
      <c r="P23" s="121">
        <v>0</v>
      </c>
      <c r="Q23" s="121">
        <v>0</v>
      </c>
      <c r="R23" s="119" t="s">
        <v>616</v>
      </c>
      <c r="S23" s="119" t="s">
        <v>538</v>
      </c>
      <c r="T23" s="119" t="s">
        <v>405</v>
      </c>
      <c r="U23" s="119" t="s">
        <v>586</v>
      </c>
      <c r="V23" s="119" t="s">
        <v>407</v>
      </c>
      <c r="W23" s="119"/>
    </row>
    <row r="24" spans="2:23" s="190" customFormat="1">
      <c r="B24" s="119" t="s">
        <v>617</v>
      </c>
      <c r="C24" s="119" t="s">
        <v>618</v>
      </c>
      <c r="D24" s="119" t="s">
        <v>619</v>
      </c>
      <c r="E24" s="119" t="s">
        <v>544</v>
      </c>
      <c r="F24" s="121">
        <v>375240</v>
      </c>
      <c r="G24" s="119" t="s">
        <v>449</v>
      </c>
      <c r="H24" s="119" t="s">
        <v>402</v>
      </c>
      <c r="I24" s="119" t="s">
        <v>403</v>
      </c>
      <c r="J24" s="119" t="s">
        <v>404</v>
      </c>
      <c r="K24" s="119" t="s">
        <v>403</v>
      </c>
      <c r="L24" s="121">
        <v>18</v>
      </c>
      <c r="M24" s="121">
        <v>318000</v>
      </c>
      <c r="N24" s="121">
        <v>57240</v>
      </c>
      <c r="O24" s="121">
        <v>0</v>
      </c>
      <c r="P24" s="121">
        <v>0</v>
      </c>
      <c r="Q24" s="121">
        <v>0</v>
      </c>
      <c r="R24" s="119" t="s">
        <v>620</v>
      </c>
      <c r="S24" s="119" t="s">
        <v>537</v>
      </c>
      <c r="T24" s="119" t="s">
        <v>405</v>
      </c>
      <c r="U24" s="119" t="s">
        <v>538</v>
      </c>
      <c r="V24" s="119" t="s">
        <v>407</v>
      </c>
      <c r="W24" s="119"/>
    </row>
    <row r="25" spans="2:23" s="144" customFormat="1">
      <c r="B25" s="119" t="s">
        <v>621</v>
      </c>
      <c r="C25" s="119" t="s">
        <v>622</v>
      </c>
      <c r="D25" s="119" t="s">
        <v>623</v>
      </c>
      <c r="E25" s="119" t="s">
        <v>406</v>
      </c>
      <c r="F25" s="121">
        <v>39771.9</v>
      </c>
      <c r="G25" s="119" t="s">
        <v>425</v>
      </c>
      <c r="H25" s="119" t="s">
        <v>402</v>
      </c>
      <c r="I25" s="119" t="s">
        <v>403</v>
      </c>
      <c r="J25" s="119" t="s">
        <v>404</v>
      </c>
      <c r="K25" s="119" t="s">
        <v>403</v>
      </c>
      <c r="L25" s="121">
        <v>18</v>
      </c>
      <c r="M25" s="121">
        <v>33705</v>
      </c>
      <c r="N25" s="121">
        <v>6066.9</v>
      </c>
      <c r="O25" s="121">
        <v>0</v>
      </c>
      <c r="P25" s="121">
        <v>0</v>
      </c>
      <c r="Q25" s="121">
        <v>0</v>
      </c>
      <c r="R25" s="119" t="s">
        <v>624</v>
      </c>
      <c r="S25" s="119" t="s">
        <v>537</v>
      </c>
      <c r="T25" s="119" t="s">
        <v>405</v>
      </c>
      <c r="U25" s="119" t="s">
        <v>538</v>
      </c>
      <c r="V25" s="119" t="s">
        <v>407</v>
      </c>
      <c r="W25" s="119"/>
    </row>
    <row r="26" spans="2:23" s="144" customFormat="1">
      <c r="B26" s="119" t="s">
        <v>625</v>
      </c>
      <c r="C26" s="119" t="s">
        <v>626</v>
      </c>
      <c r="D26" s="119" t="s">
        <v>627</v>
      </c>
      <c r="E26" s="119" t="s">
        <v>628</v>
      </c>
      <c r="F26" s="121">
        <v>53898.400000000001</v>
      </c>
      <c r="G26" s="119" t="s">
        <v>419</v>
      </c>
      <c r="H26" s="119" t="s">
        <v>402</v>
      </c>
      <c r="I26" s="119" t="s">
        <v>403</v>
      </c>
      <c r="J26" s="119" t="s">
        <v>404</v>
      </c>
      <c r="K26" s="119" t="s">
        <v>403</v>
      </c>
      <c r="L26" s="121">
        <v>18</v>
      </c>
      <c r="M26" s="121">
        <v>45676.61</v>
      </c>
      <c r="N26" s="121">
        <v>8221.7900000000009</v>
      </c>
      <c r="O26" s="121">
        <v>0</v>
      </c>
      <c r="P26" s="121">
        <v>0</v>
      </c>
      <c r="Q26" s="121">
        <v>0</v>
      </c>
      <c r="R26" s="119" t="s">
        <v>629</v>
      </c>
      <c r="S26" s="119" t="s">
        <v>537</v>
      </c>
      <c r="T26" s="119" t="s">
        <v>405</v>
      </c>
      <c r="U26" s="119" t="s">
        <v>538</v>
      </c>
      <c r="V26" s="119" t="s">
        <v>407</v>
      </c>
      <c r="W26" s="119"/>
    </row>
    <row r="27" spans="2:23" s="144" customFormat="1">
      <c r="B27" s="119" t="s">
        <v>630</v>
      </c>
      <c r="C27" s="119" t="s">
        <v>631</v>
      </c>
      <c r="D27" s="119" t="s">
        <v>632</v>
      </c>
      <c r="E27" s="119" t="s">
        <v>469</v>
      </c>
      <c r="F27" s="121">
        <v>14750</v>
      </c>
      <c r="G27" s="119" t="s">
        <v>401</v>
      </c>
      <c r="H27" s="119" t="s">
        <v>402</v>
      </c>
      <c r="I27" s="119" t="s">
        <v>403</v>
      </c>
      <c r="J27" s="119" t="s">
        <v>404</v>
      </c>
      <c r="K27" s="119" t="s">
        <v>403</v>
      </c>
      <c r="L27" s="121">
        <v>18</v>
      </c>
      <c r="M27" s="121">
        <v>12500</v>
      </c>
      <c r="N27" s="121">
        <v>2250</v>
      </c>
      <c r="O27" s="121">
        <v>0</v>
      </c>
      <c r="P27" s="121">
        <v>0</v>
      </c>
      <c r="Q27" s="121">
        <v>0</v>
      </c>
      <c r="R27" s="119" t="s">
        <v>633</v>
      </c>
      <c r="S27" s="119" t="s">
        <v>537</v>
      </c>
      <c r="T27" s="119" t="s">
        <v>405</v>
      </c>
      <c r="U27" s="119" t="s">
        <v>538</v>
      </c>
      <c r="V27" s="119" t="s">
        <v>407</v>
      </c>
      <c r="W27" s="119"/>
    </row>
    <row r="28" spans="2:23" s="144" customFormat="1">
      <c r="B28" s="119" t="s">
        <v>634</v>
      </c>
      <c r="C28" s="119" t="s">
        <v>635</v>
      </c>
      <c r="D28" s="119" t="s">
        <v>636</v>
      </c>
      <c r="E28" s="119" t="s">
        <v>469</v>
      </c>
      <c r="F28" s="121">
        <v>188210</v>
      </c>
      <c r="G28" s="119" t="s">
        <v>445</v>
      </c>
      <c r="H28" s="119" t="s">
        <v>402</v>
      </c>
      <c r="I28" s="119" t="s">
        <v>403</v>
      </c>
      <c r="J28" s="119" t="s">
        <v>404</v>
      </c>
      <c r="K28" s="119" t="s">
        <v>403</v>
      </c>
      <c r="L28" s="121">
        <v>18</v>
      </c>
      <c r="M28" s="121">
        <v>159500</v>
      </c>
      <c r="N28" s="121">
        <v>28710</v>
      </c>
      <c r="O28" s="121">
        <v>0</v>
      </c>
      <c r="P28" s="121">
        <v>0</v>
      </c>
      <c r="Q28" s="121">
        <v>0</v>
      </c>
      <c r="R28" s="119" t="s">
        <v>637</v>
      </c>
      <c r="S28" s="119" t="s">
        <v>537</v>
      </c>
      <c r="T28" s="119" t="s">
        <v>405</v>
      </c>
      <c r="U28" s="119" t="s">
        <v>538</v>
      </c>
      <c r="V28" s="119" t="s">
        <v>407</v>
      </c>
      <c r="W28" s="119"/>
    </row>
    <row r="29" spans="2:23" s="144" customFormat="1">
      <c r="B29" s="119" t="s">
        <v>428</v>
      </c>
      <c r="C29" s="119" t="s">
        <v>429</v>
      </c>
      <c r="D29" s="119" t="s">
        <v>638</v>
      </c>
      <c r="E29" s="119" t="s">
        <v>468</v>
      </c>
      <c r="F29" s="121">
        <v>28497</v>
      </c>
      <c r="G29" s="119" t="s">
        <v>430</v>
      </c>
      <c r="H29" s="119" t="s">
        <v>402</v>
      </c>
      <c r="I29" s="119" t="s">
        <v>403</v>
      </c>
      <c r="J29" s="119" t="s">
        <v>404</v>
      </c>
      <c r="K29" s="119" t="s">
        <v>403</v>
      </c>
      <c r="L29" s="121">
        <v>18</v>
      </c>
      <c r="M29" s="121">
        <v>24150</v>
      </c>
      <c r="N29" s="121">
        <v>4347</v>
      </c>
      <c r="O29" s="121">
        <v>0</v>
      </c>
      <c r="P29" s="121">
        <v>0</v>
      </c>
      <c r="Q29" s="121">
        <v>0</v>
      </c>
      <c r="R29" s="119" t="s">
        <v>639</v>
      </c>
      <c r="S29" s="119" t="s">
        <v>537</v>
      </c>
      <c r="T29" s="119" t="s">
        <v>405</v>
      </c>
      <c r="U29" s="119" t="s">
        <v>538</v>
      </c>
      <c r="V29" s="119" t="s">
        <v>407</v>
      </c>
      <c r="W29" s="119"/>
    </row>
    <row r="30" spans="2:23" s="144" customFormat="1">
      <c r="B30" s="119" t="s">
        <v>640</v>
      </c>
      <c r="C30" s="119" t="s">
        <v>641</v>
      </c>
      <c r="D30" s="119" t="s">
        <v>642</v>
      </c>
      <c r="E30" s="119" t="s">
        <v>607</v>
      </c>
      <c r="F30" s="121">
        <v>75331.199999999997</v>
      </c>
      <c r="G30" s="119" t="s">
        <v>643</v>
      </c>
      <c r="H30" s="119" t="s">
        <v>402</v>
      </c>
      <c r="I30" s="119" t="s">
        <v>403</v>
      </c>
      <c r="J30" s="119" t="s">
        <v>404</v>
      </c>
      <c r="K30" s="119" t="s">
        <v>403</v>
      </c>
      <c r="L30" s="121">
        <v>18</v>
      </c>
      <c r="M30" s="121">
        <v>63840</v>
      </c>
      <c r="N30" s="121">
        <v>11491.2</v>
      </c>
      <c r="O30" s="121">
        <v>0</v>
      </c>
      <c r="P30" s="121">
        <v>0</v>
      </c>
      <c r="Q30" s="121">
        <v>0</v>
      </c>
      <c r="R30" s="119" t="s">
        <v>644</v>
      </c>
      <c r="S30" s="119" t="s">
        <v>537</v>
      </c>
      <c r="T30" s="119" t="s">
        <v>405</v>
      </c>
      <c r="U30" s="119" t="s">
        <v>538</v>
      </c>
      <c r="V30" s="119" t="s">
        <v>407</v>
      </c>
      <c r="W30" s="119"/>
    </row>
    <row r="31" spans="2:23" s="144" customFormat="1">
      <c r="B31" s="119" t="s">
        <v>645</v>
      </c>
      <c r="C31" s="119" t="s">
        <v>646</v>
      </c>
      <c r="D31" s="119" t="s">
        <v>647</v>
      </c>
      <c r="E31" s="119" t="s">
        <v>554</v>
      </c>
      <c r="F31" s="121">
        <v>61702.2</v>
      </c>
      <c r="G31" s="119" t="s">
        <v>408</v>
      </c>
      <c r="H31" s="119" t="s">
        <v>402</v>
      </c>
      <c r="I31" s="119" t="s">
        <v>403</v>
      </c>
      <c r="J31" s="119" t="s">
        <v>404</v>
      </c>
      <c r="K31" s="119" t="s">
        <v>403</v>
      </c>
      <c r="L31" s="121">
        <v>18</v>
      </c>
      <c r="M31" s="121">
        <v>52290</v>
      </c>
      <c r="N31" s="121">
        <v>9412.2000000000007</v>
      </c>
      <c r="O31" s="121">
        <v>0</v>
      </c>
      <c r="P31" s="121">
        <v>0</v>
      </c>
      <c r="Q31" s="121">
        <v>0</v>
      </c>
      <c r="R31" s="119" t="s">
        <v>648</v>
      </c>
      <c r="S31" s="119" t="s">
        <v>537</v>
      </c>
      <c r="T31" s="119" t="s">
        <v>405</v>
      </c>
      <c r="U31" s="119" t="s">
        <v>538</v>
      </c>
      <c r="V31" s="119" t="s">
        <v>407</v>
      </c>
      <c r="W31" s="119"/>
    </row>
    <row r="32" spans="2:23" s="144" customFormat="1">
      <c r="B32" s="119" t="s">
        <v>649</v>
      </c>
      <c r="C32" s="119" t="s">
        <v>650</v>
      </c>
      <c r="D32" s="119" t="s">
        <v>651</v>
      </c>
      <c r="E32" s="119" t="s">
        <v>538</v>
      </c>
      <c r="F32" s="121">
        <v>61723</v>
      </c>
      <c r="G32" s="119" t="s">
        <v>409</v>
      </c>
      <c r="H32" s="119" t="s">
        <v>402</v>
      </c>
      <c r="I32" s="119" t="s">
        <v>403</v>
      </c>
      <c r="J32" s="119" t="s">
        <v>404</v>
      </c>
      <c r="K32" s="119" t="s">
        <v>403</v>
      </c>
      <c r="L32" s="121">
        <v>18</v>
      </c>
      <c r="M32" s="121">
        <v>52307.64</v>
      </c>
      <c r="N32" s="121">
        <v>0</v>
      </c>
      <c r="O32" s="121">
        <v>4707.68</v>
      </c>
      <c r="P32" s="121">
        <v>4707.68</v>
      </c>
      <c r="Q32" s="121">
        <v>0</v>
      </c>
      <c r="R32" s="119" t="s">
        <v>652</v>
      </c>
      <c r="S32" s="119" t="s">
        <v>538</v>
      </c>
      <c r="T32" s="119" t="s">
        <v>405</v>
      </c>
      <c r="U32" s="119" t="s">
        <v>586</v>
      </c>
      <c r="V32" s="119" t="s">
        <v>407</v>
      </c>
      <c r="W32" s="119"/>
    </row>
    <row r="33" spans="2:23" s="144" customFormat="1">
      <c r="B33" s="119" t="s">
        <v>432</v>
      </c>
      <c r="C33" s="119" t="s">
        <v>433</v>
      </c>
      <c r="D33" s="119" t="s">
        <v>653</v>
      </c>
      <c r="E33" s="119" t="s">
        <v>538</v>
      </c>
      <c r="F33" s="121">
        <v>19576.2</v>
      </c>
      <c r="G33" s="119" t="s">
        <v>434</v>
      </c>
      <c r="H33" s="119" t="s">
        <v>402</v>
      </c>
      <c r="I33" s="119" t="s">
        <v>403</v>
      </c>
      <c r="J33" s="119" t="s">
        <v>404</v>
      </c>
      <c r="K33" s="119" t="s">
        <v>403</v>
      </c>
      <c r="L33" s="121">
        <v>18</v>
      </c>
      <c r="M33" s="121">
        <v>16590</v>
      </c>
      <c r="N33" s="121">
        <v>2986.2</v>
      </c>
      <c r="O33" s="121">
        <v>0</v>
      </c>
      <c r="P33" s="121">
        <v>0</v>
      </c>
      <c r="Q33" s="121">
        <v>0</v>
      </c>
      <c r="R33" s="119" t="s">
        <v>654</v>
      </c>
      <c r="S33" s="119" t="s">
        <v>538</v>
      </c>
      <c r="T33" s="119" t="s">
        <v>405</v>
      </c>
      <c r="U33" s="119" t="s">
        <v>586</v>
      </c>
      <c r="V33" s="119" t="s">
        <v>407</v>
      </c>
      <c r="W33" s="119"/>
    </row>
    <row r="34" spans="2:23" s="144" customFormat="1">
      <c r="B34" s="119" t="s">
        <v>655</v>
      </c>
      <c r="C34" s="119" t="s">
        <v>656</v>
      </c>
      <c r="D34" s="119" t="s">
        <v>657</v>
      </c>
      <c r="E34" s="119" t="s">
        <v>658</v>
      </c>
      <c r="F34" s="121">
        <v>61950</v>
      </c>
      <c r="G34" s="119" t="s">
        <v>446</v>
      </c>
      <c r="H34" s="119" t="s">
        <v>402</v>
      </c>
      <c r="I34" s="119" t="s">
        <v>403</v>
      </c>
      <c r="J34" s="119" t="s">
        <v>404</v>
      </c>
      <c r="K34" s="119" t="s">
        <v>403</v>
      </c>
      <c r="L34" s="121">
        <v>18</v>
      </c>
      <c r="M34" s="121">
        <v>52500</v>
      </c>
      <c r="N34" s="121">
        <v>9450</v>
      </c>
      <c r="O34" s="121">
        <v>0</v>
      </c>
      <c r="P34" s="121">
        <v>0</v>
      </c>
      <c r="Q34" s="121">
        <v>0</v>
      </c>
      <c r="R34" s="119" t="s">
        <v>659</v>
      </c>
      <c r="S34" s="119" t="s">
        <v>537</v>
      </c>
      <c r="T34" s="119" t="s">
        <v>405</v>
      </c>
      <c r="U34" s="119" t="s">
        <v>538</v>
      </c>
      <c r="V34" s="119" t="s">
        <v>407</v>
      </c>
      <c r="W34" s="119"/>
    </row>
    <row r="35" spans="2:23" s="144" customFormat="1">
      <c r="B35" s="119" t="s">
        <v>660</v>
      </c>
      <c r="C35" s="119" t="s">
        <v>661</v>
      </c>
      <c r="D35" s="119" t="s">
        <v>662</v>
      </c>
      <c r="E35" s="119" t="s">
        <v>628</v>
      </c>
      <c r="F35" s="121">
        <v>38674.5</v>
      </c>
      <c r="G35" s="119" t="s">
        <v>430</v>
      </c>
      <c r="H35" s="119" t="s">
        <v>402</v>
      </c>
      <c r="I35" s="119" t="s">
        <v>403</v>
      </c>
      <c r="J35" s="119" t="s">
        <v>404</v>
      </c>
      <c r="K35" s="119" t="s">
        <v>403</v>
      </c>
      <c r="L35" s="121">
        <v>18</v>
      </c>
      <c r="M35" s="121">
        <v>32775</v>
      </c>
      <c r="N35" s="121">
        <v>5899.5</v>
      </c>
      <c r="O35" s="121">
        <v>0</v>
      </c>
      <c r="P35" s="121">
        <v>0</v>
      </c>
      <c r="Q35" s="121">
        <v>0</v>
      </c>
      <c r="R35" s="119" t="s">
        <v>663</v>
      </c>
      <c r="S35" s="119" t="s">
        <v>537</v>
      </c>
      <c r="T35" s="119" t="s">
        <v>405</v>
      </c>
      <c r="U35" s="119" t="s">
        <v>538</v>
      </c>
      <c r="V35" s="119" t="s">
        <v>407</v>
      </c>
      <c r="W35" s="119"/>
    </row>
    <row r="36" spans="2:23" s="144" customFormat="1">
      <c r="B36" s="119" t="s">
        <v>664</v>
      </c>
      <c r="C36" s="119" t="s">
        <v>665</v>
      </c>
      <c r="D36" s="119" t="s">
        <v>666</v>
      </c>
      <c r="E36" s="119" t="s">
        <v>538</v>
      </c>
      <c r="F36" s="121">
        <v>51637.98</v>
      </c>
      <c r="G36" s="119" t="s">
        <v>430</v>
      </c>
      <c r="H36" s="119" t="s">
        <v>402</v>
      </c>
      <c r="I36" s="119" t="s">
        <v>403</v>
      </c>
      <c r="J36" s="119" t="s">
        <v>404</v>
      </c>
      <c r="K36" s="119" t="s">
        <v>403</v>
      </c>
      <c r="L36" s="121">
        <v>18</v>
      </c>
      <c r="M36" s="121">
        <v>43761</v>
      </c>
      <c r="N36" s="121">
        <v>7876.98</v>
      </c>
      <c r="O36" s="121">
        <v>0</v>
      </c>
      <c r="P36" s="121">
        <v>0</v>
      </c>
      <c r="Q36" s="121">
        <v>0</v>
      </c>
      <c r="R36" s="119" t="s">
        <v>667</v>
      </c>
      <c r="S36" s="119" t="s">
        <v>538</v>
      </c>
      <c r="T36" s="119" t="s">
        <v>405</v>
      </c>
      <c r="U36" s="119" t="s">
        <v>586</v>
      </c>
      <c r="V36" s="119" t="s">
        <v>407</v>
      </c>
      <c r="W36" s="119"/>
    </row>
    <row r="37" spans="2:23" s="144" customFormat="1">
      <c r="B37" s="119" t="s">
        <v>668</v>
      </c>
      <c r="C37" s="119" t="s">
        <v>669</v>
      </c>
      <c r="D37" s="119" t="s">
        <v>670</v>
      </c>
      <c r="E37" s="119" t="s">
        <v>538</v>
      </c>
      <c r="F37" s="121">
        <v>15859.2</v>
      </c>
      <c r="G37" s="119" t="s">
        <v>409</v>
      </c>
      <c r="H37" s="119" t="s">
        <v>402</v>
      </c>
      <c r="I37" s="119" t="s">
        <v>403</v>
      </c>
      <c r="J37" s="119" t="s">
        <v>404</v>
      </c>
      <c r="K37" s="119" t="s">
        <v>403</v>
      </c>
      <c r="L37" s="121">
        <v>18</v>
      </c>
      <c r="M37" s="121">
        <v>13440</v>
      </c>
      <c r="N37" s="121">
        <v>0</v>
      </c>
      <c r="O37" s="121">
        <v>1209.5999999999999</v>
      </c>
      <c r="P37" s="121">
        <v>1209.5999999999999</v>
      </c>
      <c r="Q37" s="121">
        <v>0</v>
      </c>
      <c r="R37" s="119" t="s">
        <v>671</v>
      </c>
      <c r="S37" s="119" t="s">
        <v>538</v>
      </c>
      <c r="T37" s="119" t="s">
        <v>405</v>
      </c>
      <c r="U37" s="119" t="s">
        <v>586</v>
      </c>
      <c r="V37" s="119" t="s">
        <v>407</v>
      </c>
      <c r="W37" s="119"/>
    </row>
    <row r="38" spans="2:23" s="144" customFormat="1">
      <c r="B38" s="119" t="s">
        <v>668</v>
      </c>
      <c r="C38" s="119" t="s">
        <v>669</v>
      </c>
      <c r="D38" s="119" t="s">
        <v>672</v>
      </c>
      <c r="E38" s="119" t="s">
        <v>559</v>
      </c>
      <c r="F38" s="121">
        <v>29500</v>
      </c>
      <c r="G38" s="119" t="s">
        <v>409</v>
      </c>
      <c r="H38" s="119" t="s">
        <v>402</v>
      </c>
      <c r="I38" s="119" t="s">
        <v>403</v>
      </c>
      <c r="J38" s="119" t="s">
        <v>404</v>
      </c>
      <c r="K38" s="119" t="s">
        <v>403</v>
      </c>
      <c r="L38" s="121">
        <v>18</v>
      </c>
      <c r="M38" s="121">
        <v>25000</v>
      </c>
      <c r="N38" s="121">
        <v>0</v>
      </c>
      <c r="O38" s="121">
        <v>2250</v>
      </c>
      <c r="P38" s="121">
        <v>2250</v>
      </c>
      <c r="Q38" s="121">
        <v>0</v>
      </c>
      <c r="R38" s="119" t="s">
        <v>673</v>
      </c>
      <c r="S38" s="119" t="s">
        <v>537</v>
      </c>
      <c r="T38" s="119" t="s">
        <v>405</v>
      </c>
      <c r="U38" s="119" t="s">
        <v>538</v>
      </c>
      <c r="V38" s="119" t="s">
        <v>407</v>
      </c>
      <c r="W38" s="119"/>
    </row>
    <row r="39" spans="2:23" s="144" customFormat="1">
      <c r="B39" s="119" t="s">
        <v>674</v>
      </c>
      <c r="C39" s="119" t="s">
        <v>675</v>
      </c>
      <c r="D39" s="119" t="s">
        <v>676</v>
      </c>
      <c r="E39" s="119" t="s">
        <v>469</v>
      </c>
      <c r="F39" s="121">
        <v>3472.04</v>
      </c>
      <c r="G39" s="119" t="s">
        <v>409</v>
      </c>
      <c r="H39" s="119" t="s">
        <v>402</v>
      </c>
      <c r="I39" s="119" t="s">
        <v>403</v>
      </c>
      <c r="J39" s="119" t="s">
        <v>404</v>
      </c>
      <c r="K39" s="119" t="s">
        <v>403</v>
      </c>
      <c r="L39" s="121">
        <v>18</v>
      </c>
      <c r="M39" s="121">
        <v>2942.4</v>
      </c>
      <c r="N39" s="121">
        <v>0</v>
      </c>
      <c r="O39" s="121">
        <v>264.82</v>
      </c>
      <c r="P39" s="121">
        <v>264.82</v>
      </c>
      <c r="Q39" s="121">
        <v>0</v>
      </c>
      <c r="R39" s="119" t="s">
        <v>677</v>
      </c>
      <c r="S39" s="119" t="s">
        <v>537</v>
      </c>
      <c r="T39" s="119" t="s">
        <v>405</v>
      </c>
      <c r="U39" s="119" t="s">
        <v>538</v>
      </c>
      <c r="V39" s="119" t="s">
        <v>407</v>
      </c>
      <c r="W39" s="119"/>
    </row>
    <row r="40" spans="2:23" s="144" customFormat="1">
      <c r="B40" s="119" t="s">
        <v>678</v>
      </c>
      <c r="C40" s="119" t="s">
        <v>679</v>
      </c>
      <c r="D40" s="119" t="s">
        <v>680</v>
      </c>
      <c r="E40" s="119" t="s">
        <v>681</v>
      </c>
      <c r="F40" s="121">
        <v>12390</v>
      </c>
      <c r="G40" s="119" t="s">
        <v>423</v>
      </c>
      <c r="H40" s="119" t="s">
        <v>402</v>
      </c>
      <c r="I40" s="119" t="s">
        <v>403</v>
      </c>
      <c r="J40" s="119" t="s">
        <v>404</v>
      </c>
      <c r="K40" s="119" t="s">
        <v>403</v>
      </c>
      <c r="L40" s="121">
        <v>18</v>
      </c>
      <c r="M40" s="121">
        <v>10500</v>
      </c>
      <c r="N40" s="121">
        <v>1890</v>
      </c>
      <c r="O40" s="121">
        <v>0</v>
      </c>
      <c r="P40" s="121">
        <v>0</v>
      </c>
      <c r="Q40" s="121">
        <v>0</v>
      </c>
      <c r="R40" s="119" t="s">
        <v>682</v>
      </c>
      <c r="S40" s="119" t="s">
        <v>537</v>
      </c>
      <c r="T40" s="119" t="s">
        <v>405</v>
      </c>
      <c r="U40" s="119" t="s">
        <v>538</v>
      </c>
      <c r="V40" s="119" t="s">
        <v>407</v>
      </c>
      <c r="W40" s="119"/>
    </row>
    <row r="41" spans="2:23" s="144" customFormat="1">
      <c r="B41" s="119" t="s">
        <v>683</v>
      </c>
      <c r="C41" s="119" t="s">
        <v>684</v>
      </c>
      <c r="D41" s="119" t="s">
        <v>685</v>
      </c>
      <c r="E41" s="119" t="s">
        <v>559</v>
      </c>
      <c r="F41" s="121">
        <v>201072</v>
      </c>
      <c r="G41" s="119" t="s">
        <v>437</v>
      </c>
      <c r="H41" s="119" t="s">
        <v>402</v>
      </c>
      <c r="I41" s="119" t="s">
        <v>403</v>
      </c>
      <c r="J41" s="119" t="s">
        <v>404</v>
      </c>
      <c r="K41" s="119" t="s">
        <v>403</v>
      </c>
      <c r="L41" s="121">
        <v>18</v>
      </c>
      <c r="M41" s="121">
        <v>170400</v>
      </c>
      <c r="N41" s="121">
        <v>30672</v>
      </c>
      <c r="O41" s="121">
        <v>0</v>
      </c>
      <c r="P41" s="121">
        <v>0</v>
      </c>
      <c r="Q41" s="121">
        <v>0</v>
      </c>
      <c r="R41" s="119" t="s">
        <v>686</v>
      </c>
      <c r="S41" s="119" t="s">
        <v>537</v>
      </c>
      <c r="T41" s="119" t="s">
        <v>405</v>
      </c>
      <c r="U41" s="119" t="s">
        <v>538</v>
      </c>
      <c r="V41" s="119" t="s">
        <v>407</v>
      </c>
      <c r="W41" s="119"/>
    </row>
    <row r="42" spans="2:23" s="144" customFormat="1">
      <c r="B42" s="119" t="s">
        <v>687</v>
      </c>
      <c r="C42" s="119" t="s">
        <v>688</v>
      </c>
      <c r="D42" s="119" t="s">
        <v>689</v>
      </c>
      <c r="E42" s="119" t="s">
        <v>658</v>
      </c>
      <c r="F42" s="121">
        <v>10591.68</v>
      </c>
      <c r="G42" s="119" t="s">
        <v>458</v>
      </c>
      <c r="H42" s="119" t="s">
        <v>402</v>
      </c>
      <c r="I42" s="119" t="s">
        <v>403</v>
      </c>
      <c r="J42" s="119" t="s">
        <v>404</v>
      </c>
      <c r="K42" s="119" t="s">
        <v>403</v>
      </c>
      <c r="L42" s="121">
        <v>18</v>
      </c>
      <c r="M42" s="121">
        <v>8976</v>
      </c>
      <c r="N42" s="121">
        <v>1615.68</v>
      </c>
      <c r="O42" s="121">
        <v>0</v>
      </c>
      <c r="P42" s="121">
        <v>0</v>
      </c>
      <c r="Q42" s="121">
        <v>0</v>
      </c>
      <c r="R42" s="119" t="s">
        <v>690</v>
      </c>
      <c r="S42" s="119" t="s">
        <v>537</v>
      </c>
      <c r="T42" s="119" t="s">
        <v>405</v>
      </c>
      <c r="U42" s="119" t="s">
        <v>538</v>
      </c>
      <c r="V42" s="119" t="s">
        <v>407</v>
      </c>
      <c r="W42" s="119"/>
    </row>
    <row r="43" spans="2:23" s="144" customFormat="1">
      <c r="B43" s="119" t="s">
        <v>691</v>
      </c>
      <c r="C43" s="119" t="s">
        <v>692</v>
      </c>
      <c r="D43" s="119" t="s">
        <v>693</v>
      </c>
      <c r="E43" s="119" t="s">
        <v>694</v>
      </c>
      <c r="F43" s="121">
        <v>24284.400000000001</v>
      </c>
      <c r="G43" s="119" t="s">
        <v>445</v>
      </c>
      <c r="H43" s="119" t="s">
        <v>402</v>
      </c>
      <c r="I43" s="119" t="s">
        <v>403</v>
      </c>
      <c r="J43" s="119" t="s">
        <v>404</v>
      </c>
      <c r="K43" s="119" t="s">
        <v>403</v>
      </c>
      <c r="L43" s="121">
        <v>18</v>
      </c>
      <c r="M43" s="121">
        <v>20580</v>
      </c>
      <c r="N43" s="121">
        <v>3704.4</v>
      </c>
      <c r="O43" s="121">
        <v>0</v>
      </c>
      <c r="P43" s="121">
        <v>0</v>
      </c>
      <c r="Q43" s="121">
        <v>0</v>
      </c>
      <c r="R43" s="119" t="s">
        <v>695</v>
      </c>
      <c r="S43" s="119" t="s">
        <v>537</v>
      </c>
      <c r="T43" s="119" t="s">
        <v>405</v>
      </c>
      <c r="U43" s="119" t="s">
        <v>538</v>
      </c>
      <c r="V43" s="119" t="s">
        <v>407</v>
      </c>
      <c r="W43" s="119"/>
    </row>
    <row r="44" spans="2:23" s="144" customFormat="1">
      <c r="B44" s="119" t="s">
        <v>696</v>
      </c>
      <c r="C44" s="119" t="s">
        <v>697</v>
      </c>
      <c r="D44" s="119" t="s">
        <v>698</v>
      </c>
      <c r="E44" s="119" t="s">
        <v>406</v>
      </c>
      <c r="F44" s="121">
        <v>28556</v>
      </c>
      <c r="G44" s="119" t="s">
        <v>449</v>
      </c>
      <c r="H44" s="119" t="s">
        <v>402</v>
      </c>
      <c r="I44" s="119" t="s">
        <v>403</v>
      </c>
      <c r="J44" s="119" t="s">
        <v>404</v>
      </c>
      <c r="K44" s="119" t="s">
        <v>403</v>
      </c>
      <c r="L44" s="121">
        <v>18</v>
      </c>
      <c r="M44" s="121">
        <v>24200</v>
      </c>
      <c r="N44" s="121">
        <v>4356</v>
      </c>
      <c r="O44" s="121">
        <v>0</v>
      </c>
      <c r="P44" s="121">
        <v>0</v>
      </c>
      <c r="Q44" s="121">
        <v>0</v>
      </c>
      <c r="R44" s="119" t="s">
        <v>699</v>
      </c>
      <c r="S44" s="119" t="s">
        <v>537</v>
      </c>
      <c r="T44" s="119" t="s">
        <v>405</v>
      </c>
      <c r="U44" s="119" t="s">
        <v>538</v>
      </c>
      <c r="V44" s="119" t="s">
        <v>407</v>
      </c>
      <c r="W44" s="119"/>
    </row>
    <row r="45" spans="2:23" s="144" customFormat="1">
      <c r="B45" s="119" t="s">
        <v>700</v>
      </c>
      <c r="C45" s="119" t="s">
        <v>701</v>
      </c>
      <c r="D45" s="119" t="s">
        <v>702</v>
      </c>
      <c r="E45" s="119" t="s">
        <v>658</v>
      </c>
      <c r="F45" s="121">
        <v>49560</v>
      </c>
      <c r="G45" s="119" t="s">
        <v>401</v>
      </c>
      <c r="H45" s="119" t="s">
        <v>402</v>
      </c>
      <c r="I45" s="119" t="s">
        <v>403</v>
      </c>
      <c r="J45" s="119" t="s">
        <v>404</v>
      </c>
      <c r="K45" s="119" t="s">
        <v>403</v>
      </c>
      <c r="L45" s="121">
        <v>18</v>
      </c>
      <c r="M45" s="121">
        <v>42000</v>
      </c>
      <c r="N45" s="121">
        <v>7560</v>
      </c>
      <c r="O45" s="121">
        <v>0</v>
      </c>
      <c r="P45" s="121">
        <v>0</v>
      </c>
      <c r="Q45" s="121">
        <v>0</v>
      </c>
      <c r="R45" s="119" t="s">
        <v>703</v>
      </c>
      <c r="S45" s="119" t="s">
        <v>537</v>
      </c>
      <c r="T45" s="119" t="s">
        <v>405</v>
      </c>
      <c r="U45" s="119" t="s">
        <v>538</v>
      </c>
      <c r="V45" s="119" t="s">
        <v>407</v>
      </c>
      <c r="W45" s="119"/>
    </row>
    <row r="46" spans="2:23" s="144" customFormat="1">
      <c r="B46" s="119" t="s">
        <v>704</v>
      </c>
      <c r="C46" s="119" t="s">
        <v>705</v>
      </c>
      <c r="D46" s="119" t="s">
        <v>706</v>
      </c>
      <c r="E46" s="119" t="s">
        <v>544</v>
      </c>
      <c r="F46" s="121">
        <v>17700</v>
      </c>
      <c r="G46" s="119" t="s">
        <v>439</v>
      </c>
      <c r="H46" s="119" t="s">
        <v>402</v>
      </c>
      <c r="I46" s="119" t="s">
        <v>403</v>
      </c>
      <c r="J46" s="119" t="s">
        <v>404</v>
      </c>
      <c r="K46" s="119" t="s">
        <v>403</v>
      </c>
      <c r="L46" s="121">
        <v>18</v>
      </c>
      <c r="M46" s="121">
        <v>15000</v>
      </c>
      <c r="N46" s="121">
        <v>2700</v>
      </c>
      <c r="O46" s="121">
        <v>0</v>
      </c>
      <c r="P46" s="121">
        <v>0</v>
      </c>
      <c r="Q46" s="121">
        <v>0</v>
      </c>
      <c r="R46" s="119" t="s">
        <v>707</v>
      </c>
      <c r="S46" s="119" t="s">
        <v>537</v>
      </c>
      <c r="T46" s="119" t="s">
        <v>405</v>
      </c>
      <c r="U46" s="119" t="s">
        <v>538</v>
      </c>
      <c r="V46" s="119" t="s">
        <v>407</v>
      </c>
      <c r="W46" s="119"/>
    </row>
    <row r="47" spans="2:23" s="144" customFormat="1">
      <c r="B47" s="119" t="s">
        <v>708</v>
      </c>
      <c r="C47" s="119" t="s">
        <v>709</v>
      </c>
      <c r="D47" s="119" t="s">
        <v>710</v>
      </c>
      <c r="E47" s="119" t="s">
        <v>538</v>
      </c>
      <c r="F47" s="121">
        <v>139830</v>
      </c>
      <c r="G47" s="119" t="s">
        <v>431</v>
      </c>
      <c r="H47" s="119" t="s">
        <v>402</v>
      </c>
      <c r="I47" s="119" t="s">
        <v>403</v>
      </c>
      <c r="J47" s="119" t="s">
        <v>404</v>
      </c>
      <c r="K47" s="119" t="s">
        <v>403</v>
      </c>
      <c r="L47" s="121">
        <v>18</v>
      </c>
      <c r="M47" s="121">
        <v>118500</v>
      </c>
      <c r="N47" s="121">
        <v>21330</v>
      </c>
      <c r="O47" s="121">
        <v>0</v>
      </c>
      <c r="P47" s="121">
        <v>0</v>
      </c>
      <c r="Q47" s="121">
        <v>0</v>
      </c>
      <c r="R47" s="119" t="s">
        <v>711</v>
      </c>
      <c r="S47" s="119" t="s">
        <v>538</v>
      </c>
      <c r="T47" s="119" t="s">
        <v>405</v>
      </c>
      <c r="U47" s="119" t="s">
        <v>586</v>
      </c>
      <c r="V47" s="119" t="s">
        <v>407</v>
      </c>
      <c r="W47" s="119"/>
    </row>
    <row r="48" spans="2:23" s="144" customFormat="1">
      <c r="B48" s="119" t="s">
        <v>712</v>
      </c>
      <c r="C48" s="119" t="s">
        <v>713</v>
      </c>
      <c r="D48" s="119" t="s">
        <v>714</v>
      </c>
      <c r="E48" s="119" t="s">
        <v>538</v>
      </c>
      <c r="F48" s="121">
        <v>137250.51999999999</v>
      </c>
      <c r="G48" s="119" t="s">
        <v>715</v>
      </c>
      <c r="H48" s="119" t="s">
        <v>402</v>
      </c>
      <c r="I48" s="119" t="s">
        <v>403</v>
      </c>
      <c r="J48" s="119" t="s">
        <v>404</v>
      </c>
      <c r="K48" s="119" t="s">
        <v>403</v>
      </c>
      <c r="L48" s="121">
        <v>18</v>
      </c>
      <c r="M48" s="121">
        <v>116314</v>
      </c>
      <c r="N48" s="121">
        <v>20936.52</v>
      </c>
      <c r="O48" s="121">
        <v>0</v>
      </c>
      <c r="P48" s="121">
        <v>0</v>
      </c>
      <c r="Q48" s="121">
        <v>0</v>
      </c>
      <c r="R48" s="119" t="s">
        <v>716</v>
      </c>
      <c r="S48" s="119" t="s">
        <v>538</v>
      </c>
      <c r="T48" s="119" t="s">
        <v>405</v>
      </c>
      <c r="U48" s="119" t="s">
        <v>586</v>
      </c>
      <c r="V48" s="119" t="s">
        <v>407</v>
      </c>
      <c r="W48" s="119"/>
    </row>
    <row r="49" spans="2:23" s="144" customFormat="1">
      <c r="B49" s="119" t="s">
        <v>717</v>
      </c>
      <c r="C49" s="119" t="s">
        <v>718</v>
      </c>
      <c r="D49" s="119" t="s">
        <v>719</v>
      </c>
      <c r="E49" s="119" t="s">
        <v>559</v>
      </c>
      <c r="F49" s="121">
        <v>14750</v>
      </c>
      <c r="G49" s="119" t="s">
        <v>408</v>
      </c>
      <c r="H49" s="119" t="s">
        <v>402</v>
      </c>
      <c r="I49" s="119" t="s">
        <v>403</v>
      </c>
      <c r="J49" s="119" t="s">
        <v>404</v>
      </c>
      <c r="K49" s="119" t="s">
        <v>403</v>
      </c>
      <c r="L49" s="121">
        <v>18</v>
      </c>
      <c r="M49" s="121">
        <v>12500</v>
      </c>
      <c r="N49" s="121">
        <v>2250</v>
      </c>
      <c r="O49" s="121">
        <v>0</v>
      </c>
      <c r="P49" s="121">
        <v>0</v>
      </c>
      <c r="Q49" s="121">
        <v>0</v>
      </c>
      <c r="R49" s="119" t="s">
        <v>720</v>
      </c>
      <c r="S49" s="119" t="s">
        <v>537</v>
      </c>
      <c r="T49" s="119" t="s">
        <v>405</v>
      </c>
      <c r="U49" s="119" t="s">
        <v>538</v>
      </c>
      <c r="V49" s="119" t="s">
        <v>407</v>
      </c>
      <c r="W49" s="119"/>
    </row>
    <row r="50" spans="2:23" s="144" customFormat="1">
      <c r="B50" s="119" t="s">
        <v>721</v>
      </c>
      <c r="C50" s="119" t="s">
        <v>722</v>
      </c>
      <c r="D50" s="119" t="s">
        <v>723</v>
      </c>
      <c r="E50" s="119" t="s">
        <v>538</v>
      </c>
      <c r="F50" s="121">
        <v>23293.200000000001</v>
      </c>
      <c r="G50" s="119" t="s">
        <v>715</v>
      </c>
      <c r="H50" s="119" t="s">
        <v>402</v>
      </c>
      <c r="I50" s="119" t="s">
        <v>403</v>
      </c>
      <c r="J50" s="119" t="s">
        <v>404</v>
      </c>
      <c r="K50" s="119" t="s">
        <v>403</v>
      </c>
      <c r="L50" s="121">
        <v>18</v>
      </c>
      <c r="M50" s="121">
        <v>19740</v>
      </c>
      <c r="N50" s="121">
        <v>3553.2</v>
      </c>
      <c r="O50" s="121">
        <v>0</v>
      </c>
      <c r="P50" s="121">
        <v>0</v>
      </c>
      <c r="Q50" s="121">
        <v>0</v>
      </c>
      <c r="R50" s="119" t="s">
        <v>724</v>
      </c>
      <c r="S50" s="119" t="s">
        <v>538</v>
      </c>
      <c r="T50" s="119" t="s">
        <v>405</v>
      </c>
      <c r="U50" s="119" t="s">
        <v>586</v>
      </c>
      <c r="V50" s="119" t="s">
        <v>407</v>
      </c>
      <c r="W50" s="119"/>
    </row>
    <row r="51" spans="2:23" s="144" customFormat="1">
      <c r="B51" s="119" t="s">
        <v>725</v>
      </c>
      <c r="C51" s="119" t="s">
        <v>726</v>
      </c>
      <c r="D51" s="119" t="s">
        <v>727</v>
      </c>
      <c r="E51" s="119" t="s">
        <v>468</v>
      </c>
      <c r="F51" s="121">
        <v>22797.599999999999</v>
      </c>
      <c r="G51" s="119" t="s">
        <v>445</v>
      </c>
      <c r="H51" s="119" t="s">
        <v>402</v>
      </c>
      <c r="I51" s="119" t="s">
        <v>403</v>
      </c>
      <c r="J51" s="119" t="s">
        <v>404</v>
      </c>
      <c r="K51" s="119" t="s">
        <v>403</v>
      </c>
      <c r="L51" s="121">
        <v>18</v>
      </c>
      <c r="M51" s="121">
        <v>19320</v>
      </c>
      <c r="N51" s="121">
        <v>3477.6</v>
      </c>
      <c r="O51" s="121">
        <v>0</v>
      </c>
      <c r="P51" s="121">
        <v>0</v>
      </c>
      <c r="Q51" s="121">
        <v>0</v>
      </c>
      <c r="R51" s="119" t="s">
        <v>728</v>
      </c>
      <c r="S51" s="119" t="s">
        <v>537</v>
      </c>
      <c r="T51" s="119" t="s">
        <v>405</v>
      </c>
      <c r="U51" s="119" t="s">
        <v>538</v>
      </c>
      <c r="V51" s="119" t="s">
        <v>407</v>
      </c>
      <c r="W51" s="119"/>
    </row>
    <row r="52" spans="2:23" s="144" customFormat="1">
      <c r="B52" s="119" t="s">
        <v>729</v>
      </c>
      <c r="C52" s="119" t="s">
        <v>730</v>
      </c>
      <c r="D52" s="119" t="s">
        <v>731</v>
      </c>
      <c r="E52" s="119" t="s">
        <v>628</v>
      </c>
      <c r="F52" s="121">
        <v>277890</v>
      </c>
      <c r="G52" s="119" t="s">
        <v>437</v>
      </c>
      <c r="H52" s="119" t="s">
        <v>402</v>
      </c>
      <c r="I52" s="119" t="s">
        <v>403</v>
      </c>
      <c r="J52" s="119" t="s">
        <v>404</v>
      </c>
      <c r="K52" s="119" t="s">
        <v>403</v>
      </c>
      <c r="L52" s="121">
        <v>18</v>
      </c>
      <c r="M52" s="121">
        <v>235500</v>
      </c>
      <c r="N52" s="121">
        <v>42390</v>
      </c>
      <c r="O52" s="121">
        <v>0</v>
      </c>
      <c r="P52" s="121">
        <v>0</v>
      </c>
      <c r="Q52" s="121">
        <v>0</v>
      </c>
      <c r="R52" s="119" t="s">
        <v>732</v>
      </c>
      <c r="S52" s="119" t="s">
        <v>537</v>
      </c>
      <c r="T52" s="119" t="s">
        <v>405</v>
      </c>
      <c r="U52" s="119" t="s">
        <v>538</v>
      </c>
      <c r="V52" s="119" t="s">
        <v>407</v>
      </c>
      <c r="W52" s="119"/>
    </row>
    <row r="53" spans="2:23" s="144" customFormat="1">
      <c r="B53" s="119" t="s">
        <v>733</v>
      </c>
      <c r="C53" s="119" t="s">
        <v>734</v>
      </c>
      <c r="D53" s="119" t="s">
        <v>735</v>
      </c>
      <c r="E53" s="119" t="s">
        <v>658</v>
      </c>
      <c r="F53" s="121">
        <v>155465</v>
      </c>
      <c r="G53" s="119" t="s">
        <v>408</v>
      </c>
      <c r="H53" s="119" t="s">
        <v>402</v>
      </c>
      <c r="I53" s="119" t="s">
        <v>403</v>
      </c>
      <c r="J53" s="119" t="s">
        <v>404</v>
      </c>
      <c r="K53" s="119" t="s">
        <v>403</v>
      </c>
      <c r="L53" s="121">
        <v>18</v>
      </c>
      <c r="M53" s="121">
        <v>131750</v>
      </c>
      <c r="N53" s="121">
        <v>23715</v>
      </c>
      <c r="O53" s="121">
        <v>0</v>
      </c>
      <c r="P53" s="121">
        <v>0</v>
      </c>
      <c r="Q53" s="121">
        <v>0</v>
      </c>
      <c r="R53" s="119" t="s">
        <v>736</v>
      </c>
      <c r="S53" s="119" t="s">
        <v>537</v>
      </c>
      <c r="T53" s="119" t="s">
        <v>405</v>
      </c>
      <c r="U53" s="119" t="s">
        <v>538</v>
      </c>
      <c r="V53" s="119" t="s">
        <v>407</v>
      </c>
      <c r="W53" s="119"/>
    </row>
    <row r="54" spans="2:23" s="144" customFormat="1">
      <c r="B54" s="119" t="s">
        <v>443</v>
      </c>
      <c r="C54" s="119" t="s">
        <v>444</v>
      </c>
      <c r="D54" s="119" t="s">
        <v>737</v>
      </c>
      <c r="E54" s="119" t="s">
        <v>468</v>
      </c>
      <c r="F54" s="121">
        <v>48899.199999999997</v>
      </c>
      <c r="G54" s="119" t="s">
        <v>439</v>
      </c>
      <c r="H54" s="119" t="s">
        <v>402</v>
      </c>
      <c r="I54" s="119" t="s">
        <v>403</v>
      </c>
      <c r="J54" s="119" t="s">
        <v>404</v>
      </c>
      <c r="K54" s="119" t="s">
        <v>403</v>
      </c>
      <c r="L54" s="121">
        <v>18</v>
      </c>
      <c r="M54" s="121">
        <v>41440</v>
      </c>
      <c r="N54" s="121">
        <v>7459.2</v>
      </c>
      <c r="O54" s="121">
        <v>0</v>
      </c>
      <c r="P54" s="121">
        <v>0</v>
      </c>
      <c r="Q54" s="121">
        <v>0</v>
      </c>
      <c r="R54" s="119" t="s">
        <v>738</v>
      </c>
      <c r="S54" s="119" t="s">
        <v>537</v>
      </c>
      <c r="T54" s="119" t="s">
        <v>405</v>
      </c>
      <c r="U54" s="119" t="s">
        <v>538</v>
      </c>
      <c r="V54" s="119" t="s">
        <v>407</v>
      </c>
      <c r="W54" s="119"/>
    </row>
    <row r="55" spans="2:23" s="144" customFormat="1">
      <c r="B55" s="119" t="s">
        <v>739</v>
      </c>
      <c r="C55" s="119" t="s">
        <v>740</v>
      </c>
      <c r="D55" s="119" t="s">
        <v>741</v>
      </c>
      <c r="E55" s="119" t="s">
        <v>569</v>
      </c>
      <c r="F55" s="121">
        <v>34444.199999999997</v>
      </c>
      <c r="G55" s="119" t="s">
        <v>438</v>
      </c>
      <c r="H55" s="119" t="s">
        <v>402</v>
      </c>
      <c r="I55" s="119" t="s">
        <v>403</v>
      </c>
      <c r="J55" s="119" t="s">
        <v>404</v>
      </c>
      <c r="K55" s="119" t="s">
        <v>403</v>
      </c>
      <c r="L55" s="121">
        <v>18</v>
      </c>
      <c r="M55" s="121">
        <v>29190</v>
      </c>
      <c r="N55" s="121">
        <v>5254.2</v>
      </c>
      <c r="O55" s="121">
        <v>0</v>
      </c>
      <c r="P55" s="121">
        <v>0</v>
      </c>
      <c r="Q55" s="121">
        <v>0</v>
      </c>
      <c r="R55" s="119" t="s">
        <v>742</v>
      </c>
      <c r="S55" s="119" t="s">
        <v>537</v>
      </c>
      <c r="T55" s="119" t="s">
        <v>405</v>
      </c>
      <c r="U55" s="119" t="s">
        <v>538</v>
      </c>
      <c r="V55" s="119" t="s">
        <v>407</v>
      </c>
      <c r="W55" s="119"/>
    </row>
    <row r="56" spans="2:23" s="144" customFormat="1">
      <c r="B56" s="119" t="s">
        <v>743</v>
      </c>
      <c r="C56" s="119" t="s">
        <v>744</v>
      </c>
      <c r="D56" s="119" t="s">
        <v>745</v>
      </c>
      <c r="E56" s="119" t="s">
        <v>569</v>
      </c>
      <c r="F56" s="121">
        <v>60593</v>
      </c>
      <c r="G56" s="119" t="s">
        <v>715</v>
      </c>
      <c r="H56" s="119" t="s">
        <v>402</v>
      </c>
      <c r="I56" s="119" t="s">
        <v>403</v>
      </c>
      <c r="J56" s="119" t="s">
        <v>404</v>
      </c>
      <c r="K56" s="119" t="s">
        <v>403</v>
      </c>
      <c r="L56" s="121">
        <v>18</v>
      </c>
      <c r="M56" s="121">
        <v>51350</v>
      </c>
      <c r="N56" s="121">
        <v>9243</v>
      </c>
      <c r="O56" s="121">
        <v>0</v>
      </c>
      <c r="P56" s="121">
        <v>0</v>
      </c>
      <c r="Q56" s="121">
        <v>0</v>
      </c>
      <c r="R56" s="119" t="s">
        <v>746</v>
      </c>
      <c r="S56" s="119" t="s">
        <v>537</v>
      </c>
      <c r="T56" s="119" t="s">
        <v>405</v>
      </c>
      <c r="U56" s="119" t="s">
        <v>538</v>
      </c>
      <c r="V56" s="119" t="s">
        <v>407</v>
      </c>
      <c r="W56" s="119"/>
    </row>
    <row r="57" spans="2:23" s="144" customFormat="1">
      <c r="B57" s="119" t="s">
        <v>747</v>
      </c>
      <c r="C57" s="119" t="s">
        <v>748</v>
      </c>
      <c r="D57" s="119" t="s">
        <v>749</v>
      </c>
      <c r="E57" s="119" t="s">
        <v>544</v>
      </c>
      <c r="F57" s="121">
        <v>70674.92</v>
      </c>
      <c r="G57" s="119" t="s">
        <v>430</v>
      </c>
      <c r="H57" s="119" t="s">
        <v>402</v>
      </c>
      <c r="I57" s="119" t="s">
        <v>403</v>
      </c>
      <c r="J57" s="119" t="s">
        <v>404</v>
      </c>
      <c r="K57" s="119" t="s">
        <v>403</v>
      </c>
      <c r="L57" s="121">
        <v>18</v>
      </c>
      <c r="M57" s="121">
        <v>59894</v>
      </c>
      <c r="N57" s="121">
        <v>10780.92</v>
      </c>
      <c r="O57" s="121">
        <v>0</v>
      </c>
      <c r="P57" s="121">
        <v>0</v>
      </c>
      <c r="Q57" s="121">
        <v>0</v>
      </c>
      <c r="R57" s="119" t="s">
        <v>750</v>
      </c>
      <c r="S57" s="119" t="s">
        <v>537</v>
      </c>
      <c r="T57" s="119" t="s">
        <v>405</v>
      </c>
      <c r="U57" s="119" t="s">
        <v>538</v>
      </c>
      <c r="V57" s="119" t="s">
        <v>407</v>
      </c>
      <c r="W57" s="119"/>
    </row>
    <row r="58" spans="2:23" s="144" customFormat="1">
      <c r="B58" s="119" t="s">
        <v>747</v>
      </c>
      <c r="C58" s="119" t="s">
        <v>748</v>
      </c>
      <c r="D58" s="119" t="s">
        <v>751</v>
      </c>
      <c r="E58" s="119" t="s">
        <v>544</v>
      </c>
      <c r="F58" s="121">
        <v>14750</v>
      </c>
      <c r="G58" s="119" t="s">
        <v>430</v>
      </c>
      <c r="H58" s="119" t="s">
        <v>402</v>
      </c>
      <c r="I58" s="119" t="s">
        <v>403</v>
      </c>
      <c r="J58" s="119" t="s">
        <v>404</v>
      </c>
      <c r="K58" s="119" t="s">
        <v>403</v>
      </c>
      <c r="L58" s="121">
        <v>18</v>
      </c>
      <c r="M58" s="121">
        <v>12500</v>
      </c>
      <c r="N58" s="121">
        <v>2250</v>
      </c>
      <c r="O58" s="121">
        <v>0</v>
      </c>
      <c r="P58" s="121">
        <v>0</v>
      </c>
      <c r="Q58" s="121">
        <v>0</v>
      </c>
      <c r="R58" s="119" t="s">
        <v>752</v>
      </c>
      <c r="S58" s="119" t="s">
        <v>537</v>
      </c>
      <c r="T58" s="119" t="s">
        <v>405</v>
      </c>
      <c r="U58" s="119" t="s">
        <v>538</v>
      </c>
      <c r="V58" s="119" t="s">
        <v>407</v>
      </c>
      <c r="W58" s="119"/>
    </row>
    <row r="59" spans="2:23" s="144" customFormat="1">
      <c r="B59" s="119" t="s">
        <v>753</v>
      </c>
      <c r="C59" s="119" t="s">
        <v>754</v>
      </c>
      <c r="D59" s="119" t="s">
        <v>755</v>
      </c>
      <c r="E59" s="119" t="s">
        <v>554</v>
      </c>
      <c r="F59" s="121">
        <v>24614.799999999999</v>
      </c>
      <c r="G59" s="119" t="s">
        <v>409</v>
      </c>
      <c r="H59" s="119" t="s">
        <v>402</v>
      </c>
      <c r="I59" s="119" t="s">
        <v>403</v>
      </c>
      <c r="J59" s="119" t="s">
        <v>404</v>
      </c>
      <c r="K59" s="119" t="s">
        <v>403</v>
      </c>
      <c r="L59" s="121">
        <v>18</v>
      </c>
      <c r="M59" s="121">
        <v>20860</v>
      </c>
      <c r="N59" s="121">
        <v>0</v>
      </c>
      <c r="O59" s="121">
        <v>1877.4</v>
      </c>
      <c r="P59" s="121">
        <v>1877.4</v>
      </c>
      <c r="Q59" s="121">
        <v>0</v>
      </c>
      <c r="R59" s="119" t="s">
        <v>756</v>
      </c>
      <c r="S59" s="119" t="s">
        <v>537</v>
      </c>
      <c r="T59" s="119" t="s">
        <v>405</v>
      </c>
      <c r="U59" s="119" t="s">
        <v>538</v>
      </c>
      <c r="V59" s="119" t="s">
        <v>407</v>
      </c>
      <c r="W59" s="119"/>
    </row>
    <row r="60" spans="2:23" s="144" customFormat="1">
      <c r="B60" s="119" t="s">
        <v>757</v>
      </c>
      <c r="C60" s="119" t="s">
        <v>758</v>
      </c>
      <c r="D60" s="119" t="s">
        <v>759</v>
      </c>
      <c r="E60" s="119" t="s">
        <v>469</v>
      </c>
      <c r="F60" s="121">
        <v>161523.12</v>
      </c>
      <c r="G60" s="119" t="s">
        <v>414</v>
      </c>
      <c r="H60" s="119" t="s">
        <v>402</v>
      </c>
      <c r="I60" s="119" t="s">
        <v>403</v>
      </c>
      <c r="J60" s="119" t="s">
        <v>404</v>
      </c>
      <c r="K60" s="119" t="s">
        <v>403</v>
      </c>
      <c r="L60" s="121">
        <v>18</v>
      </c>
      <c r="M60" s="121">
        <v>136884</v>
      </c>
      <c r="N60" s="121">
        <v>24639.119999999999</v>
      </c>
      <c r="O60" s="121">
        <v>0</v>
      </c>
      <c r="P60" s="121">
        <v>0</v>
      </c>
      <c r="Q60" s="121">
        <v>0</v>
      </c>
      <c r="R60" s="119" t="s">
        <v>760</v>
      </c>
      <c r="S60" s="119" t="s">
        <v>537</v>
      </c>
      <c r="T60" s="119" t="s">
        <v>405</v>
      </c>
      <c r="U60" s="119" t="s">
        <v>538</v>
      </c>
      <c r="V60" s="119" t="s">
        <v>407</v>
      </c>
      <c r="W60" s="119"/>
    </row>
    <row r="61" spans="2:23" s="144" customFormat="1">
      <c r="B61" s="119" t="s">
        <v>757</v>
      </c>
      <c r="C61" s="119" t="s">
        <v>758</v>
      </c>
      <c r="D61" s="119" t="s">
        <v>761</v>
      </c>
      <c r="E61" s="119" t="s">
        <v>469</v>
      </c>
      <c r="F61" s="121">
        <v>326639.34000000003</v>
      </c>
      <c r="G61" s="119" t="s">
        <v>414</v>
      </c>
      <c r="H61" s="119" t="s">
        <v>402</v>
      </c>
      <c r="I61" s="119" t="s">
        <v>403</v>
      </c>
      <c r="J61" s="119" t="s">
        <v>404</v>
      </c>
      <c r="K61" s="119" t="s">
        <v>403</v>
      </c>
      <c r="L61" s="121">
        <v>18</v>
      </c>
      <c r="M61" s="121">
        <v>276813</v>
      </c>
      <c r="N61" s="121">
        <v>49826.34</v>
      </c>
      <c r="O61" s="121">
        <v>0</v>
      </c>
      <c r="P61" s="121">
        <v>0</v>
      </c>
      <c r="Q61" s="121">
        <v>0</v>
      </c>
      <c r="R61" s="119" t="s">
        <v>762</v>
      </c>
      <c r="S61" s="119" t="s">
        <v>537</v>
      </c>
      <c r="T61" s="119" t="s">
        <v>405</v>
      </c>
      <c r="U61" s="119" t="s">
        <v>538</v>
      </c>
      <c r="V61" s="119" t="s">
        <v>407</v>
      </c>
      <c r="W61" s="119"/>
    </row>
    <row r="62" spans="2:23" s="144" customFormat="1">
      <c r="B62" s="119" t="s">
        <v>763</v>
      </c>
      <c r="C62" s="119" t="s">
        <v>764</v>
      </c>
      <c r="D62" s="119" t="s">
        <v>765</v>
      </c>
      <c r="E62" s="119" t="s">
        <v>766</v>
      </c>
      <c r="F62" s="121">
        <v>106200</v>
      </c>
      <c r="G62" s="119" t="s">
        <v>408</v>
      </c>
      <c r="H62" s="119" t="s">
        <v>402</v>
      </c>
      <c r="I62" s="119" t="s">
        <v>403</v>
      </c>
      <c r="J62" s="119" t="s">
        <v>404</v>
      </c>
      <c r="K62" s="119" t="s">
        <v>403</v>
      </c>
      <c r="L62" s="121">
        <v>18</v>
      </c>
      <c r="M62" s="121">
        <v>90000</v>
      </c>
      <c r="N62" s="121">
        <v>16200</v>
      </c>
      <c r="O62" s="121">
        <v>0</v>
      </c>
      <c r="P62" s="121">
        <v>0</v>
      </c>
      <c r="Q62" s="121">
        <v>0</v>
      </c>
      <c r="R62" s="119" t="s">
        <v>767</v>
      </c>
      <c r="S62" s="119" t="s">
        <v>538</v>
      </c>
      <c r="T62" s="119" t="s">
        <v>405</v>
      </c>
      <c r="U62" s="119" t="s">
        <v>586</v>
      </c>
      <c r="V62" s="119" t="s">
        <v>407</v>
      </c>
      <c r="W62" s="119"/>
    </row>
    <row r="63" spans="2:23" s="144" customFormat="1">
      <c r="B63" s="119" t="s">
        <v>768</v>
      </c>
      <c r="C63" s="119" t="s">
        <v>769</v>
      </c>
      <c r="D63" s="119" t="s">
        <v>770</v>
      </c>
      <c r="E63" s="119" t="s">
        <v>628</v>
      </c>
      <c r="F63" s="121">
        <v>102563.24</v>
      </c>
      <c r="G63" s="119" t="s">
        <v>425</v>
      </c>
      <c r="H63" s="119" t="s">
        <v>402</v>
      </c>
      <c r="I63" s="119" t="s">
        <v>403</v>
      </c>
      <c r="J63" s="119" t="s">
        <v>404</v>
      </c>
      <c r="K63" s="119" t="s">
        <v>403</v>
      </c>
      <c r="L63" s="121">
        <v>18</v>
      </c>
      <c r="M63" s="121">
        <v>86918</v>
      </c>
      <c r="N63" s="121">
        <v>15645.24</v>
      </c>
      <c r="O63" s="121">
        <v>0</v>
      </c>
      <c r="P63" s="121">
        <v>0</v>
      </c>
      <c r="Q63" s="121">
        <v>0</v>
      </c>
      <c r="R63" s="119" t="s">
        <v>771</v>
      </c>
      <c r="S63" s="119" t="s">
        <v>537</v>
      </c>
      <c r="T63" s="119" t="s">
        <v>405</v>
      </c>
      <c r="U63" s="119" t="s">
        <v>538</v>
      </c>
      <c r="V63" s="119" t="s">
        <v>407</v>
      </c>
      <c r="W63" s="119"/>
    </row>
    <row r="64" spans="2:23" s="144" customFormat="1">
      <c r="B64" s="119" t="s">
        <v>772</v>
      </c>
      <c r="C64" s="119" t="s">
        <v>773</v>
      </c>
      <c r="D64" s="119" t="s">
        <v>774</v>
      </c>
      <c r="E64" s="119" t="s">
        <v>537</v>
      </c>
      <c r="F64" s="121">
        <v>5659600.96</v>
      </c>
      <c r="G64" s="119" t="s">
        <v>409</v>
      </c>
      <c r="H64" s="119" t="s">
        <v>402</v>
      </c>
      <c r="I64" s="119" t="s">
        <v>403</v>
      </c>
      <c r="J64" s="119" t="s">
        <v>404</v>
      </c>
      <c r="K64" s="119" t="s">
        <v>403</v>
      </c>
      <c r="L64" s="121">
        <v>18</v>
      </c>
      <c r="M64" s="121">
        <v>4796272</v>
      </c>
      <c r="N64" s="121">
        <v>0</v>
      </c>
      <c r="O64" s="121">
        <v>431664.48</v>
      </c>
      <c r="P64" s="121">
        <v>431664.48</v>
      </c>
      <c r="Q64" s="121">
        <v>0</v>
      </c>
      <c r="R64" s="119" t="s">
        <v>775</v>
      </c>
      <c r="S64" s="119" t="s">
        <v>537</v>
      </c>
      <c r="T64" s="119" t="s">
        <v>405</v>
      </c>
      <c r="U64" s="119" t="s">
        <v>538</v>
      </c>
      <c r="V64" s="119" t="s">
        <v>407</v>
      </c>
      <c r="W64" s="119"/>
    </row>
    <row r="65" spans="2:23" s="144" customFormat="1">
      <c r="B65" s="119" t="s">
        <v>772</v>
      </c>
      <c r="C65" s="119" t="s">
        <v>773</v>
      </c>
      <c r="D65" s="119" t="s">
        <v>776</v>
      </c>
      <c r="E65" s="119" t="s">
        <v>537</v>
      </c>
      <c r="F65" s="121">
        <v>141600</v>
      </c>
      <c r="G65" s="119" t="s">
        <v>409</v>
      </c>
      <c r="H65" s="119" t="s">
        <v>402</v>
      </c>
      <c r="I65" s="119" t="s">
        <v>403</v>
      </c>
      <c r="J65" s="119" t="s">
        <v>404</v>
      </c>
      <c r="K65" s="119" t="s">
        <v>403</v>
      </c>
      <c r="L65" s="121">
        <v>18</v>
      </c>
      <c r="M65" s="121">
        <v>120000</v>
      </c>
      <c r="N65" s="121">
        <v>0</v>
      </c>
      <c r="O65" s="121">
        <v>10800</v>
      </c>
      <c r="P65" s="121">
        <v>10800</v>
      </c>
      <c r="Q65" s="121">
        <v>0</v>
      </c>
      <c r="R65" s="119" t="s">
        <v>777</v>
      </c>
      <c r="S65" s="119" t="s">
        <v>537</v>
      </c>
      <c r="T65" s="119" t="s">
        <v>405</v>
      </c>
      <c r="U65" s="119" t="s">
        <v>538</v>
      </c>
      <c r="V65" s="119" t="s">
        <v>407</v>
      </c>
      <c r="W65" s="119"/>
    </row>
    <row r="66" spans="2:23" s="144" customFormat="1">
      <c r="B66" s="119" t="s">
        <v>450</v>
      </c>
      <c r="C66" s="119" t="s">
        <v>451</v>
      </c>
      <c r="D66" s="119" t="s">
        <v>778</v>
      </c>
      <c r="E66" s="119" t="s">
        <v>766</v>
      </c>
      <c r="F66" s="121">
        <v>35617.120000000003</v>
      </c>
      <c r="G66" s="119" t="s">
        <v>425</v>
      </c>
      <c r="H66" s="119" t="s">
        <v>402</v>
      </c>
      <c r="I66" s="119" t="s">
        <v>403</v>
      </c>
      <c r="J66" s="119" t="s">
        <v>404</v>
      </c>
      <c r="K66" s="119" t="s">
        <v>403</v>
      </c>
      <c r="L66" s="121">
        <v>18</v>
      </c>
      <c r="M66" s="121">
        <v>30184</v>
      </c>
      <c r="N66" s="121">
        <v>5433.12</v>
      </c>
      <c r="O66" s="121">
        <v>0</v>
      </c>
      <c r="P66" s="121">
        <v>0</v>
      </c>
      <c r="Q66" s="121">
        <v>0</v>
      </c>
      <c r="R66" s="119" t="s">
        <v>779</v>
      </c>
      <c r="S66" s="119" t="s">
        <v>537</v>
      </c>
      <c r="T66" s="119" t="s">
        <v>405</v>
      </c>
      <c r="U66" s="119" t="s">
        <v>538</v>
      </c>
      <c r="V66" s="119" t="s">
        <v>407</v>
      </c>
      <c r="W66" s="119"/>
    </row>
    <row r="67" spans="2:23" s="144" customFormat="1">
      <c r="B67" s="119" t="s">
        <v>450</v>
      </c>
      <c r="C67" s="119" t="s">
        <v>451</v>
      </c>
      <c r="D67" s="119" t="s">
        <v>780</v>
      </c>
      <c r="E67" s="119" t="s">
        <v>658</v>
      </c>
      <c r="F67" s="121">
        <v>7681.8</v>
      </c>
      <c r="G67" s="119" t="s">
        <v>425</v>
      </c>
      <c r="H67" s="119" t="s">
        <v>402</v>
      </c>
      <c r="I67" s="119" t="s">
        <v>403</v>
      </c>
      <c r="J67" s="119" t="s">
        <v>404</v>
      </c>
      <c r="K67" s="119" t="s">
        <v>403</v>
      </c>
      <c r="L67" s="121">
        <v>18</v>
      </c>
      <c r="M67" s="121">
        <v>6510</v>
      </c>
      <c r="N67" s="121">
        <v>1171.8</v>
      </c>
      <c r="O67" s="121">
        <v>0</v>
      </c>
      <c r="P67" s="121">
        <v>0</v>
      </c>
      <c r="Q67" s="121">
        <v>0</v>
      </c>
      <c r="R67" s="119" t="s">
        <v>781</v>
      </c>
      <c r="S67" s="119" t="s">
        <v>537</v>
      </c>
      <c r="T67" s="119" t="s">
        <v>405</v>
      </c>
      <c r="U67" s="119" t="s">
        <v>538</v>
      </c>
      <c r="V67" s="119" t="s">
        <v>407</v>
      </c>
      <c r="W67" s="119"/>
    </row>
    <row r="68" spans="2:23" s="144" customFormat="1">
      <c r="B68" s="119" t="s">
        <v>450</v>
      </c>
      <c r="C68" s="119" t="s">
        <v>451</v>
      </c>
      <c r="D68" s="119" t="s">
        <v>782</v>
      </c>
      <c r="E68" s="119" t="s">
        <v>766</v>
      </c>
      <c r="F68" s="121">
        <v>3345.3</v>
      </c>
      <c r="G68" s="119" t="s">
        <v>425</v>
      </c>
      <c r="H68" s="119" t="s">
        <v>402</v>
      </c>
      <c r="I68" s="119" t="s">
        <v>403</v>
      </c>
      <c r="J68" s="119" t="s">
        <v>404</v>
      </c>
      <c r="K68" s="119" t="s">
        <v>403</v>
      </c>
      <c r="L68" s="121">
        <v>18</v>
      </c>
      <c r="M68" s="121">
        <v>2835</v>
      </c>
      <c r="N68" s="121">
        <v>510.3</v>
      </c>
      <c r="O68" s="121">
        <v>0</v>
      </c>
      <c r="P68" s="121">
        <v>0</v>
      </c>
      <c r="Q68" s="121">
        <v>0</v>
      </c>
      <c r="R68" s="119" t="s">
        <v>783</v>
      </c>
      <c r="S68" s="119" t="s">
        <v>537</v>
      </c>
      <c r="T68" s="119" t="s">
        <v>405</v>
      </c>
      <c r="U68" s="119" t="s">
        <v>538</v>
      </c>
      <c r="V68" s="119" t="s">
        <v>407</v>
      </c>
      <c r="W68" s="119"/>
    </row>
    <row r="69" spans="2:23" s="144" customFormat="1">
      <c r="B69" s="119" t="s">
        <v>784</v>
      </c>
      <c r="C69" s="119" t="s">
        <v>785</v>
      </c>
      <c r="D69" s="119" t="s">
        <v>786</v>
      </c>
      <c r="E69" s="119" t="s">
        <v>787</v>
      </c>
      <c r="F69" s="121">
        <v>63861.599999999999</v>
      </c>
      <c r="G69" s="119" t="s">
        <v>409</v>
      </c>
      <c r="H69" s="119" t="s">
        <v>402</v>
      </c>
      <c r="I69" s="119" t="s">
        <v>403</v>
      </c>
      <c r="J69" s="119" t="s">
        <v>404</v>
      </c>
      <c r="K69" s="119" t="s">
        <v>403</v>
      </c>
      <c r="L69" s="121">
        <v>18</v>
      </c>
      <c r="M69" s="121">
        <v>54120</v>
      </c>
      <c r="N69" s="121">
        <v>0</v>
      </c>
      <c r="O69" s="121">
        <v>4870.8</v>
      </c>
      <c r="P69" s="121">
        <v>4870.8</v>
      </c>
      <c r="Q69" s="121">
        <v>0</v>
      </c>
      <c r="R69" s="119" t="s">
        <v>788</v>
      </c>
      <c r="S69" s="119" t="s">
        <v>537</v>
      </c>
      <c r="T69" s="119" t="s">
        <v>405</v>
      </c>
      <c r="U69" s="119" t="s">
        <v>538</v>
      </c>
      <c r="V69" s="119" t="s">
        <v>407</v>
      </c>
      <c r="W69" s="119"/>
    </row>
    <row r="70" spans="2:23" s="144" customFormat="1">
      <c r="B70" s="119" t="s">
        <v>789</v>
      </c>
      <c r="C70" s="119" t="s">
        <v>790</v>
      </c>
      <c r="D70" s="119" t="s">
        <v>791</v>
      </c>
      <c r="E70" s="119" t="s">
        <v>559</v>
      </c>
      <c r="F70" s="121">
        <v>70800</v>
      </c>
      <c r="G70" s="119" t="s">
        <v>438</v>
      </c>
      <c r="H70" s="119" t="s">
        <v>402</v>
      </c>
      <c r="I70" s="119" t="s">
        <v>403</v>
      </c>
      <c r="J70" s="119" t="s">
        <v>404</v>
      </c>
      <c r="K70" s="119" t="s">
        <v>403</v>
      </c>
      <c r="L70" s="121">
        <v>18</v>
      </c>
      <c r="M70" s="121">
        <v>60000</v>
      </c>
      <c r="N70" s="121">
        <v>10800</v>
      </c>
      <c r="O70" s="121">
        <v>0</v>
      </c>
      <c r="P70" s="121">
        <v>0</v>
      </c>
      <c r="Q70" s="121">
        <v>0</v>
      </c>
      <c r="R70" s="119" t="s">
        <v>792</v>
      </c>
      <c r="S70" s="119" t="s">
        <v>537</v>
      </c>
      <c r="T70" s="119" t="s">
        <v>405</v>
      </c>
      <c r="U70" s="119" t="s">
        <v>538</v>
      </c>
      <c r="V70" s="119" t="s">
        <v>407</v>
      </c>
      <c r="W70" s="119"/>
    </row>
    <row r="71" spans="2:23" s="144" customFormat="1">
      <c r="B71" s="119" t="s">
        <v>454</v>
      </c>
      <c r="C71" s="119" t="s">
        <v>455</v>
      </c>
      <c r="D71" s="119" t="s">
        <v>793</v>
      </c>
      <c r="E71" s="119" t="s">
        <v>406</v>
      </c>
      <c r="F71" s="121">
        <v>57112</v>
      </c>
      <c r="G71" s="119" t="s">
        <v>409</v>
      </c>
      <c r="H71" s="119" t="s">
        <v>402</v>
      </c>
      <c r="I71" s="119" t="s">
        <v>403</v>
      </c>
      <c r="J71" s="119" t="s">
        <v>404</v>
      </c>
      <c r="K71" s="119" t="s">
        <v>403</v>
      </c>
      <c r="L71" s="121">
        <v>18</v>
      </c>
      <c r="M71" s="121">
        <v>48400</v>
      </c>
      <c r="N71" s="121">
        <v>0</v>
      </c>
      <c r="O71" s="121">
        <v>4356</v>
      </c>
      <c r="P71" s="121">
        <v>4356</v>
      </c>
      <c r="Q71" s="121">
        <v>0</v>
      </c>
      <c r="R71" s="119" t="s">
        <v>794</v>
      </c>
      <c r="S71" s="119" t="s">
        <v>537</v>
      </c>
      <c r="T71" s="119" t="s">
        <v>405</v>
      </c>
      <c r="U71" s="119" t="s">
        <v>538</v>
      </c>
      <c r="V71" s="119" t="s">
        <v>407</v>
      </c>
      <c r="W71" s="119"/>
    </row>
    <row r="72" spans="2:23" s="144" customFormat="1">
      <c r="B72" s="119" t="s">
        <v>795</v>
      </c>
      <c r="C72" s="119" t="s">
        <v>796</v>
      </c>
      <c r="D72" s="119" t="s">
        <v>797</v>
      </c>
      <c r="E72" s="119" t="s">
        <v>469</v>
      </c>
      <c r="F72" s="121">
        <v>54516</v>
      </c>
      <c r="G72" s="119" t="s">
        <v>408</v>
      </c>
      <c r="H72" s="119" t="s">
        <v>402</v>
      </c>
      <c r="I72" s="119" t="s">
        <v>403</v>
      </c>
      <c r="J72" s="119" t="s">
        <v>404</v>
      </c>
      <c r="K72" s="119" t="s">
        <v>403</v>
      </c>
      <c r="L72" s="121">
        <v>18</v>
      </c>
      <c r="M72" s="121">
        <v>46200</v>
      </c>
      <c r="N72" s="121">
        <v>8316</v>
      </c>
      <c r="O72" s="121">
        <v>0</v>
      </c>
      <c r="P72" s="121">
        <v>0</v>
      </c>
      <c r="Q72" s="121">
        <v>0</v>
      </c>
      <c r="R72" s="119" t="s">
        <v>798</v>
      </c>
      <c r="S72" s="119" t="s">
        <v>537</v>
      </c>
      <c r="T72" s="119" t="s">
        <v>405</v>
      </c>
      <c r="U72" s="119" t="s">
        <v>538</v>
      </c>
      <c r="V72" s="119" t="s">
        <v>407</v>
      </c>
      <c r="W72" s="119"/>
    </row>
    <row r="73" spans="2:23" s="144" customFormat="1">
      <c r="B73" s="119" t="s">
        <v>799</v>
      </c>
      <c r="C73" s="119" t="s">
        <v>800</v>
      </c>
      <c r="D73" s="119" t="s">
        <v>801</v>
      </c>
      <c r="E73" s="119" t="s">
        <v>628</v>
      </c>
      <c r="F73" s="121">
        <v>73986</v>
      </c>
      <c r="G73" s="119" t="s">
        <v>438</v>
      </c>
      <c r="H73" s="119" t="s">
        <v>402</v>
      </c>
      <c r="I73" s="119" t="s">
        <v>403</v>
      </c>
      <c r="J73" s="119" t="s">
        <v>404</v>
      </c>
      <c r="K73" s="119" t="s">
        <v>403</v>
      </c>
      <c r="L73" s="121">
        <v>18</v>
      </c>
      <c r="M73" s="121">
        <v>62700</v>
      </c>
      <c r="N73" s="121">
        <v>11286</v>
      </c>
      <c r="O73" s="121">
        <v>0</v>
      </c>
      <c r="P73" s="121">
        <v>0</v>
      </c>
      <c r="Q73" s="121">
        <v>0</v>
      </c>
      <c r="R73" s="119" t="s">
        <v>802</v>
      </c>
      <c r="S73" s="119" t="s">
        <v>537</v>
      </c>
      <c r="T73" s="119" t="s">
        <v>405</v>
      </c>
      <c r="U73" s="119" t="s">
        <v>538</v>
      </c>
      <c r="V73" s="119" t="s">
        <v>407</v>
      </c>
      <c r="W73" s="119"/>
    </row>
    <row r="74" spans="2:23" s="144" customFormat="1">
      <c r="B74" s="119" t="s">
        <v>803</v>
      </c>
      <c r="C74" s="119" t="s">
        <v>804</v>
      </c>
      <c r="D74" s="119" t="s">
        <v>805</v>
      </c>
      <c r="E74" s="119" t="s">
        <v>538</v>
      </c>
      <c r="F74" s="121">
        <v>112542.5</v>
      </c>
      <c r="G74" s="119" t="s">
        <v>430</v>
      </c>
      <c r="H74" s="119" t="s">
        <v>402</v>
      </c>
      <c r="I74" s="119" t="s">
        <v>403</v>
      </c>
      <c r="J74" s="119" t="s">
        <v>404</v>
      </c>
      <c r="K74" s="119" t="s">
        <v>403</v>
      </c>
      <c r="L74" s="121">
        <v>18</v>
      </c>
      <c r="M74" s="121">
        <v>95375</v>
      </c>
      <c r="N74" s="121">
        <v>17167.5</v>
      </c>
      <c r="O74" s="121">
        <v>0</v>
      </c>
      <c r="P74" s="121">
        <v>0</v>
      </c>
      <c r="Q74" s="121">
        <v>0</v>
      </c>
      <c r="R74" s="119" t="s">
        <v>806</v>
      </c>
      <c r="S74" s="119" t="s">
        <v>538</v>
      </c>
      <c r="T74" s="119" t="s">
        <v>405</v>
      </c>
      <c r="U74" s="119" t="s">
        <v>586</v>
      </c>
      <c r="V74" s="119" t="s">
        <v>407</v>
      </c>
      <c r="W74" s="119"/>
    </row>
    <row r="75" spans="2:23" s="144" customFormat="1">
      <c r="B75" s="119" t="s">
        <v>807</v>
      </c>
      <c r="C75" s="119" t="s">
        <v>808</v>
      </c>
      <c r="D75" s="119" t="s">
        <v>809</v>
      </c>
      <c r="E75" s="119" t="s">
        <v>544</v>
      </c>
      <c r="F75" s="121">
        <v>12390</v>
      </c>
      <c r="G75" s="119" t="s">
        <v>439</v>
      </c>
      <c r="H75" s="119" t="s">
        <v>402</v>
      </c>
      <c r="I75" s="119" t="s">
        <v>403</v>
      </c>
      <c r="J75" s="119" t="s">
        <v>404</v>
      </c>
      <c r="K75" s="119" t="s">
        <v>403</v>
      </c>
      <c r="L75" s="121">
        <v>18</v>
      </c>
      <c r="M75" s="121">
        <v>10500</v>
      </c>
      <c r="N75" s="121">
        <v>1890</v>
      </c>
      <c r="O75" s="121">
        <v>0</v>
      </c>
      <c r="P75" s="121">
        <v>0</v>
      </c>
      <c r="Q75" s="121">
        <v>0</v>
      </c>
      <c r="R75" s="119" t="s">
        <v>810</v>
      </c>
      <c r="S75" s="119" t="s">
        <v>537</v>
      </c>
      <c r="T75" s="119" t="s">
        <v>405</v>
      </c>
      <c r="U75" s="119" t="s">
        <v>538</v>
      </c>
      <c r="V75" s="119" t="s">
        <v>407</v>
      </c>
      <c r="W75" s="119"/>
    </row>
    <row r="76" spans="2:23" s="144" customFormat="1">
      <c r="B76" s="119" t="s">
        <v>456</v>
      </c>
      <c r="C76" s="119" t="s">
        <v>457</v>
      </c>
      <c r="D76" s="119" t="s">
        <v>811</v>
      </c>
      <c r="E76" s="119" t="s">
        <v>559</v>
      </c>
      <c r="F76" s="121">
        <v>70800</v>
      </c>
      <c r="G76" s="119" t="s">
        <v>414</v>
      </c>
      <c r="H76" s="119" t="s">
        <v>402</v>
      </c>
      <c r="I76" s="119" t="s">
        <v>403</v>
      </c>
      <c r="J76" s="119" t="s">
        <v>404</v>
      </c>
      <c r="K76" s="119" t="s">
        <v>403</v>
      </c>
      <c r="L76" s="121">
        <v>18</v>
      </c>
      <c r="M76" s="121">
        <v>60000</v>
      </c>
      <c r="N76" s="121">
        <v>10800</v>
      </c>
      <c r="O76" s="121">
        <v>0</v>
      </c>
      <c r="P76" s="121">
        <v>0</v>
      </c>
      <c r="Q76" s="121">
        <v>0</v>
      </c>
      <c r="R76" s="119" t="s">
        <v>812</v>
      </c>
      <c r="S76" s="119" t="s">
        <v>537</v>
      </c>
      <c r="T76" s="119" t="s">
        <v>405</v>
      </c>
      <c r="U76" s="119" t="s">
        <v>538</v>
      </c>
      <c r="V76" s="119" t="s">
        <v>407</v>
      </c>
      <c r="W76" s="119"/>
    </row>
    <row r="77" spans="2:23" s="144" customFormat="1">
      <c r="B77" s="119" t="s">
        <v>456</v>
      </c>
      <c r="C77" s="119" t="s">
        <v>457</v>
      </c>
      <c r="D77" s="119" t="s">
        <v>813</v>
      </c>
      <c r="E77" s="119" t="s">
        <v>538</v>
      </c>
      <c r="F77" s="121">
        <v>10620</v>
      </c>
      <c r="G77" s="119" t="s">
        <v>414</v>
      </c>
      <c r="H77" s="119" t="s">
        <v>402</v>
      </c>
      <c r="I77" s="119" t="s">
        <v>403</v>
      </c>
      <c r="J77" s="119" t="s">
        <v>404</v>
      </c>
      <c r="K77" s="119" t="s">
        <v>403</v>
      </c>
      <c r="L77" s="121">
        <v>18</v>
      </c>
      <c r="M77" s="121">
        <v>9000</v>
      </c>
      <c r="N77" s="121">
        <v>1620</v>
      </c>
      <c r="O77" s="121">
        <v>0</v>
      </c>
      <c r="P77" s="121">
        <v>0</v>
      </c>
      <c r="Q77" s="121">
        <v>0</v>
      </c>
      <c r="R77" s="119" t="s">
        <v>814</v>
      </c>
      <c r="S77" s="119" t="s">
        <v>538</v>
      </c>
      <c r="T77" s="119" t="s">
        <v>405</v>
      </c>
      <c r="U77" s="119" t="s">
        <v>586</v>
      </c>
      <c r="V77" s="119" t="s">
        <v>407</v>
      </c>
      <c r="W77" s="119"/>
    </row>
    <row r="78" spans="2:23" s="144" customFormat="1">
      <c r="B78" s="119" t="s">
        <v>815</v>
      </c>
      <c r="C78" s="119" t="s">
        <v>816</v>
      </c>
      <c r="D78" s="119" t="s">
        <v>817</v>
      </c>
      <c r="E78" s="119" t="s">
        <v>469</v>
      </c>
      <c r="F78" s="121">
        <v>46946.3</v>
      </c>
      <c r="G78" s="119" t="s">
        <v>409</v>
      </c>
      <c r="H78" s="119" t="s">
        <v>402</v>
      </c>
      <c r="I78" s="119" t="s">
        <v>403</v>
      </c>
      <c r="J78" s="119" t="s">
        <v>404</v>
      </c>
      <c r="K78" s="119" t="s">
        <v>403</v>
      </c>
      <c r="L78" s="121">
        <v>18</v>
      </c>
      <c r="M78" s="121">
        <v>39785</v>
      </c>
      <c r="N78" s="121">
        <v>0</v>
      </c>
      <c r="O78" s="121">
        <v>3580.65</v>
      </c>
      <c r="P78" s="121">
        <v>3580.65</v>
      </c>
      <c r="Q78" s="121">
        <v>0</v>
      </c>
      <c r="R78" s="119" t="s">
        <v>818</v>
      </c>
      <c r="S78" s="119" t="s">
        <v>544</v>
      </c>
      <c r="T78" s="119" t="s">
        <v>405</v>
      </c>
      <c r="U78" s="119" t="s">
        <v>819</v>
      </c>
      <c r="V78" s="119" t="s">
        <v>407</v>
      </c>
      <c r="W78" s="119"/>
    </row>
    <row r="79" spans="2:23" s="144" customFormat="1">
      <c r="B79" s="119" t="s">
        <v>820</v>
      </c>
      <c r="C79" s="119" t="s">
        <v>821</v>
      </c>
      <c r="D79" s="119" t="s">
        <v>822</v>
      </c>
      <c r="E79" s="119" t="s">
        <v>766</v>
      </c>
      <c r="F79" s="121">
        <v>19576.2</v>
      </c>
      <c r="G79" s="119" t="s">
        <v>409</v>
      </c>
      <c r="H79" s="119" t="s">
        <v>402</v>
      </c>
      <c r="I79" s="119" t="s">
        <v>403</v>
      </c>
      <c r="J79" s="119" t="s">
        <v>404</v>
      </c>
      <c r="K79" s="119" t="s">
        <v>403</v>
      </c>
      <c r="L79" s="121">
        <v>18</v>
      </c>
      <c r="M79" s="121">
        <v>16590</v>
      </c>
      <c r="N79" s="121">
        <v>0</v>
      </c>
      <c r="O79" s="121">
        <v>1493.1</v>
      </c>
      <c r="P79" s="121">
        <v>1493.1</v>
      </c>
      <c r="Q79" s="121">
        <v>0</v>
      </c>
      <c r="R79" s="119" t="s">
        <v>823</v>
      </c>
      <c r="S79" s="119" t="s">
        <v>537</v>
      </c>
      <c r="T79" s="119" t="s">
        <v>405</v>
      </c>
      <c r="U79" s="119" t="s">
        <v>538</v>
      </c>
      <c r="V79" s="119" t="s">
        <v>407</v>
      </c>
      <c r="W79" s="119"/>
    </row>
    <row r="80" spans="2:23" s="144" customFormat="1">
      <c r="B80" s="119" t="s">
        <v>820</v>
      </c>
      <c r="C80" s="119" t="s">
        <v>821</v>
      </c>
      <c r="D80" s="119" t="s">
        <v>824</v>
      </c>
      <c r="E80" s="119" t="s">
        <v>559</v>
      </c>
      <c r="F80" s="121">
        <v>19576.2</v>
      </c>
      <c r="G80" s="119" t="s">
        <v>409</v>
      </c>
      <c r="H80" s="119" t="s">
        <v>402</v>
      </c>
      <c r="I80" s="119" t="s">
        <v>403</v>
      </c>
      <c r="J80" s="119" t="s">
        <v>404</v>
      </c>
      <c r="K80" s="119" t="s">
        <v>403</v>
      </c>
      <c r="L80" s="121">
        <v>18</v>
      </c>
      <c r="M80" s="121">
        <v>16590</v>
      </c>
      <c r="N80" s="121">
        <v>0</v>
      </c>
      <c r="O80" s="121">
        <v>1493.1</v>
      </c>
      <c r="P80" s="121">
        <v>1493.1</v>
      </c>
      <c r="Q80" s="121">
        <v>0</v>
      </c>
      <c r="R80" s="119" t="s">
        <v>825</v>
      </c>
      <c r="S80" s="119" t="s">
        <v>537</v>
      </c>
      <c r="T80" s="119" t="s">
        <v>405</v>
      </c>
      <c r="U80" s="119" t="s">
        <v>538</v>
      </c>
      <c r="V80" s="119" t="s">
        <v>407</v>
      </c>
      <c r="W80" s="119"/>
    </row>
    <row r="81" spans="1:24" s="144" customFormat="1">
      <c r="B81" s="119" t="s">
        <v>826</v>
      </c>
      <c r="C81" s="119" t="s">
        <v>827</v>
      </c>
      <c r="D81" s="119" t="s">
        <v>828</v>
      </c>
      <c r="E81" s="119" t="s">
        <v>569</v>
      </c>
      <c r="F81" s="121">
        <v>17700</v>
      </c>
      <c r="G81" s="119" t="s">
        <v>445</v>
      </c>
      <c r="H81" s="119" t="s">
        <v>402</v>
      </c>
      <c r="I81" s="119" t="s">
        <v>403</v>
      </c>
      <c r="J81" s="119" t="s">
        <v>404</v>
      </c>
      <c r="K81" s="119" t="s">
        <v>403</v>
      </c>
      <c r="L81" s="121">
        <v>18</v>
      </c>
      <c r="M81" s="121">
        <v>15000</v>
      </c>
      <c r="N81" s="121">
        <v>2700</v>
      </c>
      <c r="O81" s="121">
        <v>0</v>
      </c>
      <c r="P81" s="121">
        <v>0</v>
      </c>
      <c r="Q81" s="121">
        <v>0</v>
      </c>
      <c r="R81" s="119" t="s">
        <v>829</v>
      </c>
      <c r="S81" s="119" t="s">
        <v>537</v>
      </c>
      <c r="T81" s="119" t="s">
        <v>405</v>
      </c>
      <c r="U81" s="119" t="s">
        <v>538</v>
      </c>
      <c r="V81" s="119" t="s">
        <v>407</v>
      </c>
      <c r="W81" s="119"/>
    </row>
    <row r="82" spans="1:24" s="144" customFormat="1">
      <c r="B82" s="119" t="s">
        <v>830</v>
      </c>
      <c r="C82" s="119" t="s">
        <v>831</v>
      </c>
      <c r="D82" s="119" t="s">
        <v>832</v>
      </c>
      <c r="E82" s="119" t="s">
        <v>628</v>
      </c>
      <c r="F82" s="121">
        <v>81774</v>
      </c>
      <c r="G82" s="119" t="s">
        <v>449</v>
      </c>
      <c r="H82" s="119" t="s">
        <v>402</v>
      </c>
      <c r="I82" s="119" t="s">
        <v>403</v>
      </c>
      <c r="J82" s="119" t="s">
        <v>404</v>
      </c>
      <c r="K82" s="119" t="s">
        <v>403</v>
      </c>
      <c r="L82" s="121">
        <v>18</v>
      </c>
      <c r="M82" s="121">
        <v>69300</v>
      </c>
      <c r="N82" s="121">
        <v>12474</v>
      </c>
      <c r="O82" s="121">
        <v>0</v>
      </c>
      <c r="P82" s="121">
        <v>0</v>
      </c>
      <c r="Q82" s="121">
        <v>0</v>
      </c>
      <c r="R82" s="119" t="s">
        <v>833</v>
      </c>
      <c r="S82" s="119" t="s">
        <v>537</v>
      </c>
      <c r="T82" s="119" t="s">
        <v>405</v>
      </c>
      <c r="U82" s="119" t="s">
        <v>538</v>
      </c>
      <c r="V82" s="119" t="s">
        <v>407</v>
      </c>
      <c r="W82" s="119"/>
    </row>
    <row r="83" spans="1:24" s="144" customFormat="1">
      <c r="B83" s="119" t="s">
        <v>830</v>
      </c>
      <c r="C83" s="119" t="s">
        <v>831</v>
      </c>
      <c r="D83" s="119" t="s">
        <v>834</v>
      </c>
      <c r="E83" s="119" t="s">
        <v>628</v>
      </c>
      <c r="F83" s="121">
        <v>53808</v>
      </c>
      <c r="G83" s="119" t="s">
        <v>449</v>
      </c>
      <c r="H83" s="119" t="s">
        <v>402</v>
      </c>
      <c r="I83" s="119" t="s">
        <v>403</v>
      </c>
      <c r="J83" s="119" t="s">
        <v>404</v>
      </c>
      <c r="K83" s="119" t="s">
        <v>403</v>
      </c>
      <c r="L83" s="121">
        <v>18</v>
      </c>
      <c r="M83" s="121">
        <v>45600</v>
      </c>
      <c r="N83" s="121">
        <v>8208</v>
      </c>
      <c r="O83" s="121">
        <v>0</v>
      </c>
      <c r="P83" s="121">
        <v>0</v>
      </c>
      <c r="Q83" s="121">
        <v>0</v>
      </c>
      <c r="R83" s="119" t="s">
        <v>835</v>
      </c>
      <c r="S83" s="119" t="s">
        <v>537</v>
      </c>
      <c r="T83" s="119" t="s">
        <v>405</v>
      </c>
      <c r="U83" s="119" t="s">
        <v>538</v>
      </c>
      <c r="V83" s="119" t="s">
        <v>407</v>
      </c>
      <c r="W83" s="119"/>
    </row>
    <row r="84" spans="1:24" s="144" customFormat="1">
      <c r="B84" s="119" t="s">
        <v>830</v>
      </c>
      <c r="C84" s="119" t="s">
        <v>831</v>
      </c>
      <c r="D84" s="119" t="s">
        <v>836</v>
      </c>
      <c r="E84" s="119" t="s">
        <v>628</v>
      </c>
      <c r="F84" s="121">
        <v>11151</v>
      </c>
      <c r="G84" s="119" t="s">
        <v>449</v>
      </c>
      <c r="H84" s="119" t="s">
        <v>402</v>
      </c>
      <c r="I84" s="119" t="s">
        <v>403</v>
      </c>
      <c r="J84" s="119" t="s">
        <v>404</v>
      </c>
      <c r="K84" s="119" t="s">
        <v>403</v>
      </c>
      <c r="L84" s="121">
        <v>18</v>
      </c>
      <c r="M84" s="121">
        <v>9450</v>
      </c>
      <c r="N84" s="121">
        <v>1701</v>
      </c>
      <c r="O84" s="121">
        <v>0</v>
      </c>
      <c r="P84" s="121">
        <v>0</v>
      </c>
      <c r="Q84" s="121">
        <v>0</v>
      </c>
      <c r="R84" s="119" t="s">
        <v>837</v>
      </c>
      <c r="S84" s="119" t="s">
        <v>537</v>
      </c>
      <c r="T84" s="119" t="s">
        <v>405</v>
      </c>
      <c r="U84" s="119" t="s">
        <v>538</v>
      </c>
      <c r="V84" s="119" t="s">
        <v>407</v>
      </c>
      <c r="W84" s="119"/>
    </row>
    <row r="85" spans="1:24" s="144" customFormat="1">
      <c r="B85" s="119" t="s">
        <v>838</v>
      </c>
      <c r="C85" s="119" t="s">
        <v>839</v>
      </c>
      <c r="D85" s="119" t="s">
        <v>840</v>
      </c>
      <c r="E85" s="119" t="s">
        <v>469</v>
      </c>
      <c r="F85" s="121">
        <v>12390</v>
      </c>
      <c r="G85" s="119" t="s">
        <v>416</v>
      </c>
      <c r="H85" s="119" t="s">
        <v>402</v>
      </c>
      <c r="I85" s="119" t="s">
        <v>403</v>
      </c>
      <c r="J85" s="119" t="s">
        <v>404</v>
      </c>
      <c r="K85" s="119" t="s">
        <v>403</v>
      </c>
      <c r="L85" s="121">
        <v>18</v>
      </c>
      <c r="M85" s="121">
        <v>10500</v>
      </c>
      <c r="N85" s="121">
        <v>1890</v>
      </c>
      <c r="O85" s="121">
        <v>0</v>
      </c>
      <c r="P85" s="121">
        <v>0</v>
      </c>
      <c r="Q85" s="121">
        <v>0</v>
      </c>
      <c r="R85" s="119" t="s">
        <v>841</v>
      </c>
      <c r="S85" s="119" t="s">
        <v>537</v>
      </c>
      <c r="T85" s="119" t="s">
        <v>405</v>
      </c>
      <c r="U85" s="119" t="s">
        <v>538</v>
      </c>
      <c r="V85" s="119" t="s">
        <v>407</v>
      </c>
      <c r="W85" s="119"/>
    </row>
    <row r="86" spans="1:24" s="144" customFormat="1">
      <c r="B86" s="119" t="s">
        <v>842</v>
      </c>
      <c r="C86" s="119" t="s">
        <v>843</v>
      </c>
      <c r="D86" s="119" t="s">
        <v>844</v>
      </c>
      <c r="E86" s="119" t="s">
        <v>628</v>
      </c>
      <c r="F86" s="121">
        <v>56640</v>
      </c>
      <c r="G86" s="119" t="s">
        <v>425</v>
      </c>
      <c r="H86" s="119" t="s">
        <v>402</v>
      </c>
      <c r="I86" s="119" t="s">
        <v>403</v>
      </c>
      <c r="J86" s="119" t="s">
        <v>404</v>
      </c>
      <c r="K86" s="119" t="s">
        <v>403</v>
      </c>
      <c r="L86" s="121">
        <v>18</v>
      </c>
      <c r="M86" s="121">
        <v>48000</v>
      </c>
      <c r="N86" s="121">
        <v>8640</v>
      </c>
      <c r="O86" s="121">
        <v>0</v>
      </c>
      <c r="P86" s="121">
        <v>0</v>
      </c>
      <c r="Q86" s="121">
        <v>0</v>
      </c>
      <c r="R86" s="119" t="s">
        <v>845</v>
      </c>
      <c r="S86" s="119" t="s">
        <v>537</v>
      </c>
      <c r="T86" s="119" t="s">
        <v>405</v>
      </c>
      <c r="U86" s="119" t="s">
        <v>538</v>
      </c>
      <c r="V86" s="119" t="s">
        <v>407</v>
      </c>
      <c r="W86" s="119"/>
    </row>
    <row r="87" spans="1:24" s="144" customFormat="1">
      <c r="B87" s="119" t="s">
        <v>459</v>
      </c>
      <c r="C87" s="119" t="s">
        <v>460</v>
      </c>
      <c r="D87" s="119" t="s">
        <v>846</v>
      </c>
      <c r="E87" s="119" t="s">
        <v>469</v>
      </c>
      <c r="F87" s="121">
        <v>53100</v>
      </c>
      <c r="G87" s="119" t="s">
        <v>409</v>
      </c>
      <c r="H87" s="119" t="s">
        <v>402</v>
      </c>
      <c r="I87" s="119" t="s">
        <v>403</v>
      </c>
      <c r="J87" s="119" t="s">
        <v>404</v>
      </c>
      <c r="K87" s="119" t="s">
        <v>403</v>
      </c>
      <c r="L87" s="121">
        <v>18</v>
      </c>
      <c r="M87" s="121">
        <v>45000</v>
      </c>
      <c r="N87" s="121">
        <v>0</v>
      </c>
      <c r="O87" s="121">
        <v>4050</v>
      </c>
      <c r="P87" s="121">
        <v>4050</v>
      </c>
      <c r="Q87" s="121">
        <v>0</v>
      </c>
      <c r="R87" s="119" t="s">
        <v>847</v>
      </c>
      <c r="S87" s="119" t="s">
        <v>537</v>
      </c>
      <c r="T87" s="119" t="s">
        <v>405</v>
      </c>
      <c r="U87" s="119" t="s">
        <v>538</v>
      </c>
      <c r="V87" s="119" t="s">
        <v>407</v>
      </c>
      <c r="W87" s="119"/>
    </row>
    <row r="88" spans="1:24" s="144" customFormat="1">
      <c r="B88" s="119" t="s">
        <v>459</v>
      </c>
      <c r="C88" s="119" t="s">
        <v>460</v>
      </c>
      <c r="D88" s="119" t="s">
        <v>848</v>
      </c>
      <c r="E88" s="119" t="s">
        <v>569</v>
      </c>
      <c r="F88" s="121">
        <v>61950</v>
      </c>
      <c r="G88" s="119" t="s">
        <v>409</v>
      </c>
      <c r="H88" s="119" t="s">
        <v>402</v>
      </c>
      <c r="I88" s="119" t="s">
        <v>403</v>
      </c>
      <c r="J88" s="119" t="s">
        <v>404</v>
      </c>
      <c r="K88" s="119" t="s">
        <v>403</v>
      </c>
      <c r="L88" s="121">
        <v>18</v>
      </c>
      <c r="M88" s="121">
        <v>52500</v>
      </c>
      <c r="N88" s="121">
        <v>0</v>
      </c>
      <c r="O88" s="121">
        <v>4725</v>
      </c>
      <c r="P88" s="121">
        <v>4725</v>
      </c>
      <c r="Q88" s="121">
        <v>0</v>
      </c>
      <c r="R88" s="119" t="s">
        <v>849</v>
      </c>
      <c r="S88" s="119" t="s">
        <v>537</v>
      </c>
      <c r="T88" s="119" t="s">
        <v>405</v>
      </c>
      <c r="U88" s="119" t="s">
        <v>538</v>
      </c>
      <c r="V88" s="119" t="s">
        <v>407</v>
      </c>
      <c r="W88" s="119"/>
    </row>
    <row r="89" spans="1:24" s="144" customFormat="1">
      <c r="B89" s="119" t="s">
        <v>462</v>
      </c>
      <c r="C89" s="119" t="s">
        <v>850</v>
      </c>
      <c r="D89" s="119" t="s">
        <v>851</v>
      </c>
      <c r="E89" s="119" t="s">
        <v>658</v>
      </c>
      <c r="F89" s="121">
        <v>52392</v>
      </c>
      <c r="G89" s="119" t="s">
        <v>408</v>
      </c>
      <c r="H89" s="119" t="s">
        <v>402</v>
      </c>
      <c r="I89" s="119" t="s">
        <v>403</v>
      </c>
      <c r="J89" s="119" t="s">
        <v>404</v>
      </c>
      <c r="K89" s="119" t="s">
        <v>403</v>
      </c>
      <c r="L89" s="121">
        <v>18</v>
      </c>
      <c r="M89" s="121">
        <v>44400</v>
      </c>
      <c r="N89" s="121">
        <v>7992</v>
      </c>
      <c r="O89" s="121">
        <v>0</v>
      </c>
      <c r="P89" s="121">
        <v>0</v>
      </c>
      <c r="Q89" s="121">
        <v>0</v>
      </c>
      <c r="R89" s="119" t="s">
        <v>852</v>
      </c>
      <c r="S89" s="119" t="s">
        <v>537</v>
      </c>
      <c r="T89" s="119" t="s">
        <v>405</v>
      </c>
      <c r="U89" s="119" t="s">
        <v>538</v>
      </c>
      <c r="V89" s="119" t="s">
        <v>407</v>
      </c>
      <c r="W89" s="119"/>
    </row>
    <row r="90" spans="1:24" s="144" customFormat="1">
      <c r="B90" s="119"/>
      <c r="C90" s="119"/>
      <c r="D90" s="119"/>
      <c r="E90" s="119"/>
      <c r="F90" s="121"/>
      <c r="G90" s="119"/>
      <c r="H90" s="119"/>
      <c r="I90" s="119"/>
      <c r="J90" s="119"/>
      <c r="K90" s="119"/>
      <c r="L90" s="121"/>
      <c r="M90" s="121"/>
      <c r="N90" s="121"/>
      <c r="O90" s="121"/>
      <c r="P90" s="121"/>
      <c r="Q90" s="120"/>
      <c r="R90" s="119"/>
      <c r="S90" s="119"/>
      <c r="T90" s="119"/>
      <c r="U90" s="119"/>
      <c r="V90" s="119"/>
      <c r="W90" s="119"/>
    </row>
    <row r="91" spans="1:24" s="190" customFormat="1">
      <c r="B91" s="119"/>
      <c r="C91" s="119"/>
      <c r="D91" s="119"/>
      <c r="E91" s="119"/>
      <c r="F91" s="121"/>
      <c r="G91" s="119"/>
      <c r="H91" s="119"/>
      <c r="I91" s="119"/>
      <c r="J91" s="119"/>
      <c r="K91" s="119"/>
      <c r="L91" s="121"/>
      <c r="M91" s="121"/>
      <c r="N91" s="121"/>
      <c r="O91" s="121"/>
      <c r="P91" s="121"/>
      <c r="Q91" s="120"/>
      <c r="R91" s="119"/>
      <c r="S91" s="119"/>
      <c r="T91" s="119"/>
      <c r="U91" s="119"/>
      <c r="V91" s="119"/>
      <c r="W91" s="119"/>
    </row>
    <row r="92" spans="1:24" s="171" customFormat="1">
      <c r="B92" s="119"/>
      <c r="C92" s="119"/>
      <c r="D92" s="119"/>
      <c r="E92" s="119"/>
      <c r="F92" s="121"/>
      <c r="G92" s="119"/>
      <c r="H92" s="119"/>
      <c r="I92" s="119"/>
      <c r="J92" s="119"/>
      <c r="K92" s="119"/>
      <c r="L92" s="121"/>
      <c r="M92" s="121">
        <f>M94-M93</f>
        <v>99999</v>
      </c>
      <c r="N92" s="121">
        <f>N94-N93</f>
        <v>17999.819999999949</v>
      </c>
      <c r="O92" s="121">
        <f>O94-O93</f>
        <v>0</v>
      </c>
      <c r="P92" s="121">
        <f>P94-P93</f>
        <v>0</v>
      </c>
      <c r="Q92" s="120"/>
      <c r="R92" s="119"/>
      <c r="S92" s="119"/>
      <c r="T92" s="119"/>
      <c r="U92" s="119"/>
      <c r="V92" s="119"/>
      <c r="W92" s="119"/>
    </row>
    <row r="93" spans="1:24" s="108" customFormat="1">
      <c r="B93" s="119"/>
      <c r="C93" s="119"/>
      <c r="D93" s="119"/>
      <c r="E93" s="119"/>
      <c r="F93" s="121"/>
      <c r="G93" s="119"/>
      <c r="H93" s="119"/>
      <c r="L93" s="121"/>
      <c r="M93" s="121">
        <v>5668618.7800000003</v>
      </c>
      <c r="N93" s="121">
        <v>904251.42</v>
      </c>
      <c r="O93" s="285">
        <v>49050</v>
      </c>
      <c r="P93" s="285">
        <v>49050</v>
      </c>
    </row>
    <row r="94" spans="1:24">
      <c r="A94" s="108" t="s">
        <v>150</v>
      </c>
      <c r="J94" s="144">
        <f>SUM(J96:J167)</f>
        <v>6788969.0200000023</v>
      </c>
      <c r="M94" s="108">
        <f>SUM(M96:M167)</f>
        <v>5768617.7800000003</v>
      </c>
      <c r="N94" s="144">
        <f>SUM(N96:N167)</f>
        <v>922251.24</v>
      </c>
      <c r="O94" s="144">
        <f>SUM(O96:O167)</f>
        <v>49050</v>
      </c>
      <c r="P94" s="144">
        <f>SUM(P96:P167)</f>
        <v>49050</v>
      </c>
    </row>
    <row r="95" spans="1:24" ht="60">
      <c r="B95" s="131" t="s">
        <v>26</v>
      </c>
      <c r="C95" s="131" t="s">
        <v>133</v>
      </c>
      <c r="D95" s="131" t="s">
        <v>145</v>
      </c>
      <c r="E95" s="131" t="s">
        <v>146</v>
      </c>
      <c r="F95" s="131" t="s">
        <v>147</v>
      </c>
      <c r="G95" s="117" t="s">
        <v>30</v>
      </c>
      <c r="H95" s="117" t="s">
        <v>31</v>
      </c>
      <c r="I95" s="117" t="s">
        <v>148</v>
      </c>
      <c r="J95" s="130" t="s">
        <v>149</v>
      </c>
      <c r="K95" s="117" t="s">
        <v>134</v>
      </c>
      <c r="L95" s="130" t="s">
        <v>34</v>
      </c>
      <c r="M95" s="130" t="s">
        <v>35</v>
      </c>
      <c r="N95" s="117" t="s">
        <v>135</v>
      </c>
      <c r="O95" s="117" t="s">
        <v>136</v>
      </c>
      <c r="P95" s="117" t="s">
        <v>137</v>
      </c>
      <c r="Q95" s="130" t="s">
        <v>36</v>
      </c>
      <c r="R95" s="118" t="s">
        <v>138</v>
      </c>
      <c r="S95" s="118" t="s">
        <v>139</v>
      </c>
      <c r="T95" s="118" t="s">
        <v>140</v>
      </c>
      <c r="U95" s="118" t="s">
        <v>141</v>
      </c>
      <c r="V95" s="118" t="s">
        <v>142</v>
      </c>
      <c r="W95" s="118" t="s">
        <v>143</v>
      </c>
    </row>
    <row r="96" spans="1:24" s="108" customFormat="1">
      <c r="B96" s="119" t="s">
        <v>441</v>
      </c>
      <c r="C96" s="119" t="s">
        <v>442</v>
      </c>
      <c r="D96" s="119" t="s">
        <v>853</v>
      </c>
      <c r="E96" s="119" t="s">
        <v>787</v>
      </c>
      <c r="F96" s="119" t="s">
        <v>464</v>
      </c>
      <c r="G96" s="119" t="s">
        <v>408</v>
      </c>
      <c r="H96" s="119" t="s">
        <v>402</v>
      </c>
      <c r="I96" s="119" t="s">
        <v>404</v>
      </c>
      <c r="J96" s="121">
        <v>29500</v>
      </c>
      <c r="K96" s="119" t="s">
        <v>403</v>
      </c>
      <c r="L96" s="121">
        <v>18</v>
      </c>
      <c r="M96" s="121">
        <v>25000</v>
      </c>
      <c r="N96" s="121">
        <v>4500</v>
      </c>
      <c r="O96" s="121">
        <v>0</v>
      </c>
      <c r="P96" s="121">
        <v>0</v>
      </c>
      <c r="Q96" s="121">
        <v>0</v>
      </c>
      <c r="R96" s="119" t="s">
        <v>854</v>
      </c>
      <c r="S96" s="119" t="s">
        <v>537</v>
      </c>
      <c r="T96" s="119" t="s">
        <v>405</v>
      </c>
      <c r="U96" s="119" t="s">
        <v>538</v>
      </c>
      <c r="V96" s="119" t="s">
        <v>407</v>
      </c>
      <c r="W96" s="119"/>
      <c r="X96" s="108">
        <f>VLOOKUP(D96,CN!$D$8:$L$74,9,0)</f>
        <v>25000</v>
      </c>
    </row>
    <row r="97" spans="2:24" s="144" customFormat="1">
      <c r="B97" s="119" t="s">
        <v>441</v>
      </c>
      <c r="C97" s="119" t="s">
        <v>442</v>
      </c>
      <c r="D97" s="119" t="s">
        <v>855</v>
      </c>
      <c r="E97" s="119" t="s">
        <v>787</v>
      </c>
      <c r="F97" s="119" t="s">
        <v>464</v>
      </c>
      <c r="G97" s="119" t="s">
        <v>408</v>
      </c>
      <c r="H97" s="119" t="s">
        <v>402</v>
      </c>
      <c r="I97" s="119" t="s">
        <v>404</v>
      </c>
      <c r="J97" s="121">
        <v>18419.8</v>
      </c>
      <c r="K97" s="119" t="s">
        <v>403</v>
      </c>
      <c r="L97" s="121">
        <v>18</v>
      </c>
      <c r="M97" s="121">
        <v>15610</v>
      </c>
      <c r="N97" s="121">
        <v>2809.8</v>
      </c>
      <c r="O97" s="121">
        <v>0</v>
      </c>
      <c r="P97" s="121">
        <v>0</v>
      </c>
      <c r="Q97" s="121">
        <v>0</v>
      </c>
      <c r="R97" s="119" t="s">
        <v>856</v>
      </c>
      <c r="S97" s="119" t="s">
        <v>537</v>
      </c>
      <c r="T97" s="119" t="s">
        <v>405</v>
      </c>
      <c r="U97" s="119" t="s">
        <v>538</v>
      </c>
      <c r="V97" s="119" t="s">
        <v>407</v>
      </c>
      <c r="W97" s="119"/>
      <c r="X97" s="190">
        <f>VLOOKUP(D97,CN!$D$8:$L$74,9,0)</f>
        <v>15610</v>
      </c>
    </row>
    <row r="98" spans="2:24" s="190" customFormat="1">
      <c r="B98" s="119" t="s">
        <v>857</v>
      </c>
      <c r="C98" s="119" t="s">
        <v>858</v>
      </c>
      <c r="D98" s="119" t="s">
        <v>859</v>
      </c>
      <c r="E98" s="119" t="s">
        <v>787</v>
      </c>
      <c r="F98" s="119" t="s">
        <v>464</v>
      </c>
      <c r="G98" s="119" t="s">
        <v>431</v>
      </c>
      <c r="H98" s="119" t="s">
        <v>402</v>
      </c>
      <c r="I98" s="119" t="s">
        <v>404</v>
      </c>
      <c r="J98" s="121">
        <v>4513.5</v>
      </c>
      <c r="K98" s="119" t="s">
        <v>403</v>
      </c>
      <c r="L98" s="121">
        <v>18</v>
      </c>
      <c r="M98" s="121">
        <v>3825</v>
      </c>
      <c r="N98" s="121">
        <v>688.5</v>
      </c>
      <c r="O98" s="121">
        <v>0</v>
      </c>
      <c r="P98" s="121">
        <v>0</v>
      </c>
      <c r="Q98" s="121">
        <v>0</v>
      </c>
      <c r="R98" s="119" t="s">
        <v>860</v>
      </c>
      <c r="S98" s="119" t="s">
        <v>538</v>
      </c>
      <c r="T98" s="119" t="s">
        <v>405</v>
      </c>
      <c r="U98" s="119" t="s">
        <v>586</v>
      </c>
      <c r="V98" s="119" t="s">
        <v>407</v>
      </c>
      <c r="W98" s="119"/>
      <c r="X98" s="190">
        <f>VLOOKUP(D98,CN!$D$8:$L$74,9,0)</f>
        <v>3825</v>
      </c>
    </row>
    <row r="99" spans="2:24" s="190" customFormat="1">
      <c r="B99" s="119" t="s">
        <v>861</v>
      </c>
      <c r="C99" s="119" t="s">
        <v>862</v>
      </c>
      <c r="D99" s="119" t="s">
        <v>863</v>
      </c>
      <c r="E99" s="119" t="s">
        <v>766</v>
      </c>
      <c r="F99" s="119" t="s">
        <v>464</v>
      </c>
      <c r="G99" s="119" t="s">
        <v>430</v>
      </c>
      <c r="H99" s="119" t="s">
        <v>402</v>
      </c>
      <c r="I99" s="119" t="s">
        <v>404</v>
      </c>
      <c r="J99" s="121">
        <v>41300</v>
      </c>
      <c r="K99" s="119" t="s">
        <v>403</v>
      </c>
      <c r="L99" s="121">
        <v>18</v>
      </c>
      <c r="M99" s="121">
        <v>35000</v>
      </c>
      <c r="N99" s="121">
        <v>6300</v>
      </c>
      <c r="O99" s="121">
        <v>0</v>
      </c>
      <c r="P99" s="121">
        <v>0</v>
      </c>
      <c r="Q99" s="121">
        <v>0</v>
      </c>
      <c r="R99" s="119" t="s">
        <v>864</v>
      </c>
      <c r="S99" s="119" t="s">
        <v>538</v>
      </c>
      <c r="T99" s="119" t="s">
        <v>405</v>
      </c>
      <c r="U99" s="119" t="s">
        <v>586</v>
      </c>
      <c r="V99" s="119" t="s">
        <v>407</v>
      </c>
      <c r="W99" s="119"/>
      <c r="X99" s="190">
        <f>VLOOKUP(D99,CN!$D$8:$L$74,9,0)</f>
        <v>35000</v>
      </c>
    </row>
    <row r="100" spans="2:24" s="190" customFormat="1">
      <c r="B100" s="119" t="s">
        <v>861</v>
      </c>
      <c r="C100" s="119" t="s">
        <v>862</v>
      </c>
      <c r="D100" s="119" t="s">
        <v>865</v>
      </c>
      <c r="E100" s="119" t="s">
        <v>766</v>
      </c>
      <c r="F100" s="119" t="s">
        <v>464</v>
      </c>
      <c r="G100" s="119" t="s">
        <v>430</v>
      </c>
      <c r="H100" s="119" t="s">
        <v>402</v>
      </c>
      <c r="I100" s="119" t="s">
        <v>404</v>
      </c>
      <c r="J100" s="121">
        <v>1884681.11</v>
      </c>
      <c r="K100" s="119" t="s">
        <v>403</v>
      </c>
      <c r="L100" s="121">
        <v>18</v>
      </c>
      <c r="M100" s="121">
        <v>1597187.36</v>
      </c>
      <c r="N100" s="121">
        <v>287493.75</v>
      </c>
      <c r="O100" s="121">
        <v>0</v>
      </c>
      <c r="P100" s="121">
        <v>0</v>
      </c>
      <c r="Q100" s="121">
        <v>0</v>
      </c>
      <c r="R100" s="119" t="s">
        <v>866</v>
      </c>
      <c r="S100" s="119" t="s">
        <v>538</v>
      </c>
      <c r="T100" s="119" t="s">
        <v>405</v>
      </c>
      <c r="U100" s="119" t="s">
        <v>586</v>
      </c>
      <c r="V100" s="119" t="s">
        <v>407</v>
      </c>
      <c r="W100" s="119"/>
      <c r="X100" s="190">
        <f>VLOOKUP(D100,CN!$D$8:$L$74,9,0)</f>
        <v>1597187.38</v>
      </c>
    </row>
    <row r="101" spans="2:24" s="190" customFormat="1">
      <c r="B101" s="119" t="s">
        <v>861</v>
      </c>
      <c r="C101" s="119" t="s">
        <v>862</v>
      </c>
      <c r="D101" s="119" t="s">
        <v>867</v>
      </c>
      <c r="E101" s="119" t="s">
        <v>766</v>
      </c>
      <c r="F101" s="119" t="s">
        <v>464</v>
      </c>
      <c r="G101" s="119" t="s">
        <v>430</v>
      </c>
      <c r="H101" s="119" t="s">
        <v>402</v>
      </c>
      <c r="I101" s="119" t="s">
        <v>404</v>
      </c>
      <c r="J101" s="121">
        <v>1043920.15</v>
      </c>
      <c r="K101" s="119" t="s">
        <v>403</v>
      </c>
      <c r="L101" s="121">
        <v>18</v>
      </c>
      <c r="M101" s="121">
        <v>884678.08</v>
      </c>
      <c r="N101" s="121">
        <v>159242.07</v>
      </c>
      <c r="O101" s="121">
        <v>0</v>
      </c>
      <c r="P101" s="121">
        <v>0</v>
      </c>
      <c r="Q101" s="121">
        <v>0</v>
      </c>
      <c r="R101" s="119" t="s">
        <v>868</v>
      </c>
      <c r="S101" s="119" t="s">
        <v>538</v>
      </c>
      <c r="T101" s="119" t="s">
        <v>405</v>
      </c>
      <c r="U101" s="119" t="s">
        <v>586</v>
      </c>
      <c r="V101" s="119" t="s">
        <v>407</v>
      </c>
      <c r="W101" s="119"/>
      <c r="X101" s="190">
        <f>VLOOKUP(D101,CN!$D$8:$L$74,9,0)</f>
        <v>884678.09</v>
      </c>
    </row>
    <row r="102" spans="2:24" s="190" customFormat="1">
      <c r="B102" s="119" t="s">
        <v>861</v>
      </c>
      <c r="C102" s="119" t="s">
        <v>862</v>
      </c>
      <c r="D102" s="119" t="s">
        <v>869</v>
      </c>
      <c r="E102" s="119" t="s">
        <v>766</v>
      </c>
      <c r="F102" s="119" t="s">
        <v>464</v>
      </c>
      <c r="G102" s="119" t="s">
        <v>430</v>
      </c>
      <c r="H102" s="119" t="s">
        <v>402</v>
      </c>
      <c r="I102" s="119" t="s">
        <v>404</v>
      </c>
      <c r="J102" s="121">
        <v>310954.89</v>
      </c>
      <c r="K102" s="119" t="s">
        <v>403</v>
      </c>
      <c r="L102" s="121">
        <v>18</v>
      </c>
      <c r="M102" s="121">
        <v>263521.09000000003</v>
      </c>
      <c r="N102" s="121">
        <v>47433.8</v>
      </c>
      <c r="O102" s="121">
        <v>0</v>
      </c>
      <c r="P102" s="121">
        <v>0</v>
      </c>
      <c r="Q102" s="121">
        <v>0</v>
      </c>
      <c r="R102" s="119" t="s">
        <v>870</v>
      </c>
      <c r="S102" s="119" t="s">
        <v>538</v>
      </c>
      <c r="T102" s="119" t="s">
        <v>405</v>
      </c>
      <c r="U102" s="119" t="s">
        <v>586</v>
      </c>
      <c r="V102" s="119" t="s">
        <v>407</v>
      </c>
      <c r="W102" s="119"/>
      <c r="X102" s="190">
        <f>VLOOKUP(D102,CN!$D$8:$L$74,9,0)</f>
        <v>263521.09999999998</v>
      </c>
    </row>
    <row r="103" spans="2:24" s="190" customFormat="1">
      <c r="B103" s="119" t="s">
        <v>871</v>
      </c>
      <c r="C103" s="119" t="s">
        <v>872</v>
      </c>
      <c r="D103" s="119" t="s">
        <v>873</v>
      </c>
      <c r="E103" s="119" t="s">
        <v>559</v>
      </c>
      <c r="F103" s="119" t="s">
        <v>464</v>
      </c>
      <c r="G103" s="119" t="s">
        <v>446</v>
      </c>
      <c r="H103" s="119" t="s">
        <v>402</v>
      </c>
      <c r="I103" s="119" t="s">
        <v>404</v>
      </c>
      <c r="J103" s="121">
        <v>7670</v>
      </c>
      <c r="K103" s="119" t="s">
        <v>403</v>
      </c>
      <c r="L103" s="121">
        <v>18</v>
      </c>
      <c r="M103" s="121">
        <v>6500</v>
      </c>
      <c r="N103" s="121">
        <v>1170</v>
      </c>
      <c r="O103" s="121">
        <v>0</v>
      </c>
      <c r="P103" s="121">
        <v>0</v>
      </c>
      <c r="Q103" s="121">
        <v>0</v>
      </c>
      <c r="R103" s="119" t="s">
        <v>874</v>
      </c>
      <c r="S103" s="119" t="s">
        <v>537</v>
      </c>
      <c r="T103" s="119" t="s">
        <v>405</v>
      </c>
      <c r="U103" s="119" t="s">
        <v>538</v>
      </c>
      <c r="V103" s="119" t="s">
        <v>407</v>
      </c>
      <c r="W103" s="119"/>
      <c r="X103" s="190">
        <f>VLOOKUP(D103,CN!$D$8:$L$74,9,0)</f>
        <v>6500</v>
      </c>
    </row>
    <row r="104" spans="2:24" s="190" customFormat="1">
      <c r="B104" s="119" t="s">
        <v>871</v>
      </c>
      <c r="C104" s="119" t="s">
        <v>872</v>
      </c>
      <c r="D104" s="119" t="s">
        <v>875</v>
      </c>
      <c r="E104" s="119" t="s">
        <v>559</v>
      </c>
      <c r="F104" s="119" t="s">
        <v>464</v>
      </c>
      <c r="G104" s="119" t="s">
        <v>446</v>
      </c>
      <c r="H104" s="119" t="s">
        <v>402</v>
      </c>
      <c r="I104" s="119" t="s">
        <v>404</v>
      </c>
      <c r="J104" s="121">
        <v>7670</v>
      </c>
      <c r="K104" s="119" t="s">
        <v>403</v>
      </c>
      <c r="L104" s="121">
        <v>18</v>
      </c>
      <c r="M104" s="121">
        <v>6500</v>
      </c>
      <c r="N104" s="121">
        <v>1170</v>
      </c>
      <c r="O104" s="121">
        <v>0</v>
      </c>
      <c r="P104" s="121">
        <v>0</v>
      </c>
      <c r="Q104" s="121">
        <v>0</v>
      </c>
      <c r="R104" s="119" t="s">
        <v>876</v>
      </c>
      <c r="S104" s="119" t="s">
        <v>537</v>
      </c>
      <c r="T104" s="119" t="s">
        <v>405</v>
      </c>
      <c r="U104" s="119" t="s">
        <v>538</v>
      </c>
      <c r="V104" s="119" t="s">
        <v>407</v>
      </c>
      <c r="W104" s="119"/>
      <c r="X104" s="190">
        <f>VLOOKUP(D104,CN!$D$8:$L$74,9,0)</f>
        <v>6500</v>
      </c>
    </row>
    <row r="105" spans="2:24" s="190" customFormat="1">
      <c r="B105" s="119" t="s">
        <v>410</v>
      </c>
      <c r="C105" s="119" t="s">
        <v>411</v>
      </c>
      <c r="D105" s="119" t="s">
        <v>877</v>
      </c>
      <c r="E105" s="119" t="s">
        <v>469</v>
      </c>
      <c r="F105" s="119" t="s">
        <v>464</v>
      </c>
      <c r="G105" s="119" t="s">
        <v>409</v>
      </c>
      <c r="H105" s="119" t="s">
        <v>402</v>
      </c>
      <c r="I105" s="119" t="s">
        <v>404</v>
      </c>
      <c r="J105" s="121">
        <v>354</v>
      </c>
      <c r="K105" s="119" t="s">
        <v>403</v>
      </c>
      <c r="L105" s="121">
        <v>18</v>
      </c>
      <c r="M105" s="121">
        <v>300</v>
      </c>
      <c r="N105" s="121">
        <v>0</v>
      </c>
      <c r="O105" s="121">
        <v>27</v>
      </c>
      <c r="P105" s="121">
        <v>27</v>
      </c>
      <c r="Q105" s="121">
        <v>0</v>
      </c>
      <c r="R105" s="119" t="s">
        <v>878</v>
      </c>
      <c r="S105" s="119" t="s">
        <v>538</v>
      </c>
      <c r="T105" s="119" t="s">
        <v>405</v>
      </c>
      <c r="U105" s="119" t="s">
        <v>586</v>
      </c>
      <c r="V105" s="119" t="s">
        <v>407</v>
      </c>
      <c r="W105" s="119"/>
      <c r="X105" s="190">
        <f>VLOOKUP(D105,CN!$D$8:$L$74,9,0)</f>
        <v>300</v>
      </c>
    </row>
    <row r="106" spans="2:24" s="190" customFormat="1">
      <c r="B106" s="119" t="s">
        <v>412</v>
      </c>
      <c r="C106" s="119" t="s">
        <v>413</v>
      </c>
      <c r="D106" s="119" t="s">
        <v>879</v>
      </c>
      <c r="E106" s="119" t="s">
        <v>607</v>
      </c>
      <c r="F106" s="119" t="s">
        <v>464</v>
      </c>
      <c r="G106" s="119" t="s">
        <v>414</v>
      </c>
      <c r="H106" s="119" t="s">
        <v>402</v>
      </c>
      <c r="I106" s="119" t="s">
        <v>404</v>
      </c>
      <c r="J106" s="121">
        <v>12956.4</v>
      </c>
      <c r="K106" s="119" t="s">
        <v>403</v>
      </c>
      <c r="L106" s="121">
        <v>18</v>
      </c>
      <c r="M106" s="121">
        <v>10980</v>
      </c>
      <c r="N106" s="121">
        <v>1976.4</v>
      </c>
      <c r="O106" s="121">
        <v>0</v>
      </c>
      <c r="P106" s="121">
        <v>0</v>
      </c>
      <c r="Q106" s="121">
        <v>0</v>
      </c>
      <c r="R106" s="119" t="s">
        <v>880</v>
      </c>
      <c r="S106" s="119" t="s">
        <v>538</v>
      </c>
      <c r="T106" s="119" t="s">
        <v>405</v>
      </c>
      <c r="U106" s="119" t="s">
        <v>586</v>
      </c>
      <c r="V106" s="119" t="s">
        <v>407</v>
      </c>
      <c r="W106" s="119"/>
      <c r="X106" s="190">
        <f>VLOOKUP(D106,CN!$D$8:$L$74,9,0)</f>
        <v>10980</v>
      </c>
    </row>
    <row r="107" spans="2:24" s="190" customFormat="1">
      <c r="B107" s="119" t="s">
        <v>881</v>
      </c>
      <c r="C107" s="119" t="s">
        <v>882</v>
      </c>
      <c r="D107" s="119" t="s">
        <v>883</v>
      </c>
      <c r="E107" s="119" t="s">
        <v>564</v>
      </c>
      <c r="F107" s="119" t="s">
        <v>464</v>
      </c>
      <c r="G107" s="119" t="s">
        <v>535</v>
      </c>
      <c r="H107" s="119" t="s">
        <v>402</v>
      </c>
      <c r="I107" s="119" t="s">
        <v>404</v>
      </c>
      <c r="J107" s="121">
        <v>208152</v>
      </c>
      <c r="K107" s="119" t="s">
        <v>403</v>
      </c>
      <c r="L107" s="121">
        <v>18</v>
      </c>
      <c r="M107" s="121">
        <v>176400</v>
      </c>
      <c r="N107" s="121">
        <v>31752</v>
      </c>
      <c r="O107" s="121">
        <v>0</v>
      </c>
      <c r="P107" s="121">
        <v>0</v>
      </c>
      <c r="Q107" s="121">
        <v>0</v>
      </c>
      <c r="R107" s="119" t="s">
        <v>884</v>
      </c>
      <c r="S107" s="119" t="s">
        <v>538</v>
      </c>
      <c r="T107" s="119" t="s">
        <v>405</v>
      </c>
      <c r="U107" s="119" t="s">
        <v>586</v>
      </c>
      <c r="V107" s="119" t="s">
        <v>407</v>
      </c>
      <c r="W107" s="119"/>
      <c r="X107" s="190">
        <f>VLOOKUP(D107,CN!$D$8:$L$74,9,0)</f>
        <v>176400</v>
      </c>
    </row>
    <row r="108" spans="2:24" s="190" customFormat="1">
      <c r="B108" s="119" t="s">
        <v>881</v>
      </c>
      <c r="C108" s="119" t="s">
        <v>882</v>
      </c>
      <c r="D108" s="119" t="s">
        <v>885</v>
      </c>
      <c r="E108" s="119" t="s">
        <v>564</v>
      </c>
      <c r="F108" s="119" t="s">
        <v>464</v>
      </c>
      <c r="G108" s="119" t="s">
        <v>535</v>
      </c>
      <c r="H108" s="119" t="s">
        <v>402</v>
      </c>
      <c r="I108" s="119" t="s">
        <v>404</v>
      </c>
      <c r="J108" s="121">
        <v>169931.8</v>
      </c>
      <c r="K108" s="119" t="s">
        <v>403</v>
      </c>
      <c r="L108" s="121">
        <v>18</v>
      </c>
      <c r="M108" s="121">
        <v>144010</v>
      </c>
      <c r="N108" s="121">
        <v>25921.8</v>
      </c>
      <c r="O108" s="121">
        <v>0</v>
      </c>
      <c r="P108" s="121">
        <v>0</v>
      </c>
      <c r="Q108" s="121">
        <v>0</v>
      </c>
      <c r="R108" s="119" t="s">
        <v>886</v>
      </c>
      <c r="S108" s="119" t="s">
        <v>538</v>
      </c>
      <c r="T108" s="119" t="s">
        <v>405</v>
      </c>
      <c r="U108" s="119" t="s">
        <v>586</v>
      </c>
      <c r="V108" s="119" t="s">
        <v>407</v>
      </c>
      <c r="W108" s="119"/>
      <c r="X108" s="190">
        <f>VLOOKUP(D108,CN!$D$8:$L$74,9,0)</f>
        <v>144010</v>
      </c>
    </row>
    <row r="109" spans="2:24" s="190" customFormat="1">
      <c r="B109" s="119" t="s">
        <v>561</v>
      </c>
      <c r="C109" s="119" t="s">
        <v>562</v>
      </c>
      <c r="D109" s="119" t="s">
        <v>887</v>
      </c>
      <c r="E109" s="119" t="s">
        <v>564</v>
      </c>
      <c r="F109" s="119" t="s">
        <v>464</v>
      </c>
      <c r="G109" s="119" t="s">
        <v>409</v>
      </c>
      <c r="H109" s="119" t="s">
        <v>402</v>
      </c>
      <c r="I109" s="119" t="s">
        <v>404</v>
      </c>
      <c r="J109" s="121">
        <v>417956</v>
      </c>
      <c r="K109" s="119" t="s">
        <v>403</v>
      </c>
      <c r="L109" s="121">
        <v>18</v>
      </c>
      <c r="M109" s="121">
        <v>354200</v>
      </c>
      <c r="N109" s="121">
        <v>0</v>
      </c>
      <c r="O109" s="121">
        <v>31878</v>
      </c>
      <c r="P109" s="121">
        <v>31878</v>
      </c>
      <c r="Q109" s="121">
        <v>0</v>
      </c>
      <c r="R109" s="119" t="s">
        <v>888</v>
      </c>
      <c r="S109" s="119" t="s">
        <v>538</v>
      </c>
      <c r="T109" s="119" t="s">
        <v>405</v>
      </c>
      <c r="U109" s="119" t="s">
        <v>586</v>
      </c>
      <c r="V109" s="119" t="s">
        <v>407</v>
      </c>
      <c r="W109" s="119"/>
      <c r="X109" s="190">
        <f>VLOOKUP(D109,CN!$D$8:$L$74,9,0)</f>
        <v>354200</v>
      </c>
    </row>
    <row r="110" spans="2:24" s="190" customFormat="1">
      <c r="B110" s="119" t="s">
        <v>561</v>
      </c>
      <c r="C110" s="119" t="s">
        <v>562</v>
      </c>
      <c r="D110" s="119" t="s">
        <v>889</v>
      </c>
      <c r="E110" s="119" t="s">
        <v>564</v>
      </c>
      <c r="F110" s="119" t="s">
        <v>464</v>
      </c>
      <c r="G110" s="119" t="s">
        <v>409</v>
      </c>
      <c r="H110" s="119" t="s">
        <v>402</v>
      </c>
      <c r="I110" s="119" t="s">
        <v>404</v>
      </c>
      <c r="J110" s="121">
        <v>198240</v>
      </c>
      <c r="K110" s="119" t="s">
        <v>403</v>
      </c>
      <c r="L110" s="121">
        <v>18</v>
      </c>
      <c r="M110" s="121">
        <v>168000</v>
      </c>
      <c r="N110" s="121">
        <v>0</v>
      </c>
      <c r="O110" s="121">
        <v>15120</v>
      </c>
      <c r="P110" s="121">
        <v>15120</v>
      </c>
      <c r="Q110" s="121">
        <v>0</v>
      </c>
      <c r="R110" s="119" t="s">
        <v>890</v>
      </c>
      <c r="S110" s="119" t="s">
        <v>538</v>
      </c>
      <c r="T110" s="119" t="s">
        <v>405</v>
      </c>
      <c r="U110" s="119" t="s">
        <v>586</v>
      </c>
      <c r="V110" s="119" t="s">
        <v>407</v>
      </c>
      <c r="W110" s="119"/>
      <c r="X110" s="190">
        <f>VLOOKUP(D110,CN!$D$8:$L$74,9,0)</f>
        <v>168000</v>
      </c>
    </row>
    <row r="111" spans="2:24" s="190" customFormat="1">
      <c r="B111" s="119" t="s">
        <v>753</v>
      </c>
      <c r="C111" s="119" t="s">
        <v>754</v>
      </c>
      <c r="D111" s="119" t="s">
        <v>891</v>
      </c>
      <c r="E111" s="119" t="s">
        <v>554</v>
      </c>
      <c r="F111" s="119" t="s">
        <v>464</v>
      </c>
      <c r="G111" s="119" t="s">
        <v>409</v>
      </c>
      <c r="H111" s="119" t="s">
        <v>402</v>
      </c>
      <c r="I111" s="119" t="s">
        <v>404</v>
      </c>
      <c r="J111" s="121">
        <v>26550</v>
      </c>
      <c r="K111" s="119" t="s">
        <v>403</v>
      </c>
      <c r="L111" s="121">
        <v>18</v>
      </c>
      <c r="M111" s="121">
        <v>22500</v>
      </c>
      <c r="N111" s="121">
        <v>0</v>
      </c>
      <c r="O111" s="121">
        <v>2025</v>
      </c>
      <c r="P111" s="121">
        <v>2025</v>
      </c>
      <c r="Q111" s="121">
        <v>0</v>
      </c>
      <c r="R111" s="119" t="s">
        <v>892</v>
      </c>
      <c r="S111" s="119" t="s">
        <v>537</v>
      </c>
      <c r="T111" s="119" t="s">
        <v>405</v>
      </c>
      <c r="U111" s="119" t="s">
        <v>538</v>
      </c>
      <c r="V111" s="119" t="s">
        <v>407</v>
      </c>
      <c r="W111" s="119"/>
      <c r="X111" s="190">
        <f>VLOOKUP(D111,CN!$D$8:$L$74,9,0)</f>
        <v>22500</v>
      </c>
    </row>
    <row r="112" spans="2:24" s="190" customFormat="1">
      <c r="B112" s="119" t="s">
        <v>447</v>
      </c>
      <c r="C112" s="119" t="s">
        <v>448</v>
      </c>
      <c r="D112" s="119" t="s">
        <v>893</v>
      </c>
      <c r="E112" s="119" t="s">
        <v>469</v>
      </c>
      <c r="F112" s="119" t="s">
        <v>464</v>
      </c>
      <c r="G112" s="119" t="s">
        <v>437</v>
      </c>
      <c r="H112" s="119" t="s">
        <v>402</v>
      </c>
      <c r="I112" s="119" t="s">
        <v>404</v>
      </c>
      <c r="J112" s="121">
        <v>141.6</v>
      </c>
      <c r="K112" s="119" t="s">
        <v>403</v>
      </c>
      <c r="L112" s="121">
        <v>18</v>
      </c>
      <c r="M112" s="121">
        <v>120</v>
      </c>
      <c r="N112" s="121">
        <v>21.6</v>
      </c>
      <c r="O112" s="121">
        <v>0</v>
      </c>
      <c r="P112" s="121">
        <v>0</v>
      </c>
      <c r="Q112" s="121">
        <v>0</v>
      </c>
      <c r="R112" s="119" t="s">
        <v>894</v>
      </c>
      <c r="S112" s="119" t="s">
        <v>538</v>
      </c>
      <c r="T112" s="119" t="s">
        <v>405</v>
      </c>
      <c r="U112" s="119" t="s">
        <v>586</v>
      </c>
      <c r="V112" s="119" t="s">
        <v>407</v>
      </c>
      <c r="W112" s="119"/>
      <c r="X112" s="190">
        <f>VLOOKUP(D112,CN!$D$8:$L$74,9,0)</f>
        <v>120</v>
      </c>
    </row>
    <row r="113" spans="2:24" s="190" customFormat="1">
      <c r="B113" s="277" t="s">
        <v>895</v>
      </c>
      <c r="C113" s="277" t="s">
        <v>896</v>
      </c>
      <c r="D113" s="277" t="s">
        <v>897</v>
      </c>
      <c r="E113" s="277" t="s">
        <v>607</v>
      </c>
      <c r="F113" s="277" t="s">
        <v>464</v>
      </c>
      <c r="G113" s="277" t="s">
        <v>419</v>
      </c>
      <c r="H113" s="277" t="s">
        <v>402</v>
      </c>
      <c r="I113" s="277" t="s">
        <v>404</v>
      </c>
      <c r="J113" s="278">
        <v>84960</v>
      </c>
      <c r="K113" s="277" t="s">
        <v>403</v>
      </c>
      <c r="L113" s="278">
        <v>18</v>
      </c>
      <c r="M113" s="278">
        <v>72000</v>
      </c>
      <c r="N113" s="278">
        <v>12960</v>
      </c>
      <c r="O113" s="278">
        <v>0</v>
      </c>
      <c r="P113" s="278">
        <v>0</v>
      </c>
      <c r="Q113" s="278">
        <v>0</v>
      </c>
      <c r="R113" s="277" t="s">
        <v>898</v>
      </c>
      <c r="S113" s="277" t="s">
        <v>607</v>
      </c>
      <c r="T113" s="277" t="s">
        <v>405</v>
      </c>
      <c r="U113" s="277" t="s">
        <v>766</v>
      </c>
      <c r="V113" s="277" t="s">
        <v>407</v>
      </c>
      <c r="W113" s="119"/>
      <c r="X113" s="190" t="e">
        <f>VLOOKUP(D113,CN!$D$8:$L$74,9,0)</f>
        <v>#N/A</v>
      </c>
    </row>
    <row r="114" spans="2:24" s="190" customFormat="1">
      <c r="B114" s="119" t="s">
        <v>899</v>
      </c>
      <c r="C114" s="119" t="s">
        <v>900</v>
      </c>
      <c r="D114" s="119" t="s">
        <v>901</v>
      </c>
      <c r="E114" s="119" t="s">
        <v>461</v>
      </c>
      <c r="F114" s="119" t="s">
        <v>464</v>
      </c>
      <c r="G114" s="119" t="s">
        <v>408</v>
      </c>
      <c r="H114" s="119" t="s">
        <v>402</v>
      </c>
      <c r="I114" s="119" t="s">
        <v>404</v>
      </c>
      <c r="J114" s="121">
        <v>94872</v>
      </c>
      <c r="K114" s="119" t="s">
        <v>403</v>
      </c>
      <c r="L114" s="121">
        <v>18</v>
      </c>
      <c r="M114" s="121">
        <v>80400</v>
      </c>
      <c r="N114" s="121">
        <v>14472</v>
      </c>
      <c r="O114" s="121">
        <v>0</v>
      </c>
      <c r="P114" s="121">
        <v>0</v>
      </c>
      <c r="Q114" s="121">
        <v>0</v>
      </c>
      <c r="R114" s="119" t="s">
        <v>902</v>
      </c>
      <c r="S114" s="119" t="s">
        <v>537</v>
      </c>
      <c r="T114" s="119" t="s">
        <v>405</v>
      </c>
      <c r="U114" s="119" t="s">
        <v>538</v>
      </c>
      <c r="V114" s="119" t="s">
        <v>407</v>
      </c>
      <c r="W114" s="119"/>
      <c r="X114" s="190">
        <f>VLOOKUP(D114,CN!$D$8:$L$74,9,0)</f>
        <v>80400</v>
      </c>
    </row>
    <row r="115" spans="2:24" s="190" customFormat="1">
      <c r="B115" s="119" t="s">
        <v>903</v>
      </c>
      <c r="C115" s="119" t="s">
        <v>904</v>
      </c>
      <c r="D115" s="119" t="s">
        <v>905</v>
      </c>
      <c r="E115" s="119" t="s">
        <v>580</v>
      </c>
      <c r="F115" s="119" t="s">
        <v>464</v>
      </c>
      <c r="G115" s="119" t="s">
        <v>445</v>
      </c>
      <c r="H115" s="119" t="s">
        <v>402</v>
      </c>
      <c r="I115" s="119" t="s">
        <v>404</v>
      </c>
      <c r="J115" s="121">
        <v>56381.58</v>
      </c>
      <c r="K115" s="119" t="s">
        <v>403</v>
      </c>
      <c r="L115" s="121">
        <v>18</v>
      </c>
      <c r="M115" s="121">
        <v>47781</v>
      </c>
      <c r="N115" s="121">
        <v>8600.58</v>
      </c>
      <c r="O115" s="121">
        <v>0</v>
      </c>
      <c r="P115" s="121">
        <v>0</v>
      </c>
      <c r="Q115" s="121">
        <v>0</v>
      </c>
      <c r="R115" s="119" t="s">
        <v>906</v>
      </c>
      <c r="S115" s="119" t="s">
        <v>538</v>
      </c>
      <c r="T115" s="119" t="s">
        <v>405</v>
      </c>
      <c r="U115" s="119" t="s">
        <v>586</v>
      </c>
      <c r="V115" s="119" t="s">
        <v>407</v>
      </c>
      <c r="W115" s="119"/>
      <c r="X115" s="190">
        <f>VLOOKUP(D115,CN!$D$8:$L$74,9,0)</f>
        <v>47781</v>
      </c>
    </row>
    <row r="116" spans="2:24" s="190" customFormat="1">
      <c r="B116" s="119" t="s">
        <v>450</v>
      </c>
      <c r="C116" s="119" t="s">
        <v>451</v>
      </c>
      <c r="D116" s="119" t="s">
        <v>907</v>
      </c>
      <c r="E116" s="119" t="s">
        <v>787</v>
      </c>
      <c r="F116" s="119" t="s">
        <v>464</v>
      </c>
      <c r="G116" s="119" t="s">
        <v>425</v>
      </c>
      <c r="H116" s="119" t="s">
        <v>402</v>
      </c>
      <c r="I116" s="119" t="s">
        <v>404</v>
      </c>
      <c r="J116" s="121">
        <v>21245.9</v>
      </c>
      <c r="K116" s="119" t="s">
        <v>403</v>
      </c>
      <c r="L116" s="121">
        <v>18</v>
      </c>
      <c r="M116" s="121">
        <v>18005</v>
      </c>
      <c r="N116" s="121">
        <v>3240.9</v>
      </c>
      <c r="O116" s="121">
        <v>0</v>
      </c>
      <c r="P116" s="121">
        <v>0</v>
      </c>
      <c r="Q116" s="121">
        <v>0</v>
      </c>
      <c r="R116" s="119" t="s">
        <v>908</v>
      </c>
      <c r="S116" s="119" t="s">
        <v>538</v>
      </c>
      <c r="T116" s="119" t="s">
        <v>405</v>
      </c>
      <c r="U116" s="119" t="s">
        <v>586</v>
      </c>
      <c r="V116" s="119" t="s">
        <v>407</v>
      </c>
      <c r="W116" s="119"/>
      <c r="X116" s="190">
        <f>VLOOKUP(D116,CN!$D$8:$L$74,9,0)</f>
        <v>18005</v>
      </c>
    </row>
    <row r="117" spans="2:24" s="190" customFormat="1">
      <c r="B117" s="119" t="s">
        <v>909</v>
      </c>
      <c r="C117" s="119" t="s">
        <v>910</v>
      </c>
      <c r="D117" s="119" t="s">
        <v>911</v>
      </c>
      <c r="E117" s="119" t="s">
        <v>554</v>
      </c>
      <c r="F117" s="119" t="s">
        <v>464</v>
      </c>
      <c r="G117" s="119" t="s">
        <v>419</v>
      </c>
      <c r="H117" s="119" t="s">
        <v>402</v>
      </c>
      <c r="I117" s="119" t="s">
        <v>404</v>
      </c>
      <c r="J117" s="121">
        <v>145073.92000000001</v>
      </c>
      <c r="K117" s="119" t="s">
        <v>403</v>
      </c>
      <c r="L117" s="121">
        <v>18</v>
      </c>
      <c r="M117" s="121">
        <v>122944</v>
      </c>
      <c r="N117" s="121">
        <v>22129.919999999998</v>
      </c>
      <c r="O117" s="121">
        <v>0</v>
      </c>
      <c r="P117" s="121">
        <v>0</v>
      </c>
      <c r="Q117" s="121">
        <v>0</v>
      </c>
      <c r="R117" s="119" t="s">
        <v>912</v>
      </c>
      <c r="S117" s="119" t="s">
        <v>537</v>
      </c>
      <c r="T117" s="119" t="s">
        <v>405</v>
      </c>
      <c r="U117" s="119" t="s">
        <v>538</v>
      </c>
      <c r="V117" s="119" t="s">
        <v>407</v>
      </c>
      <c r="W117" s="119"/>
      <c r="X117" s="190">
        <f>VLOOKUP(D117,CN!$D$8:$L$74,9,0)</f>
        <v>122944</v>
      </c>
    </row>
    <row r="118" spans="2:24" s="190" customFormat="1">
      <c r="B118" s="119" t="s">
        <v>913</v>
      </c>
      <c r="C118" s="119" t="s">
        <v>914</v>
      </c>
      <c r="D118" s="119" t="s">
        <v>915</v>
      </c>
      <c r="E118" s="119" t="s">
        <v>559</v>
      </c>
      <c r="F118" s="119" t="s">
        <v>464</v>
      </c>
      <c r="G118" s="119" t="s">
        <v>419</v>
      </c>
      <c r="H118" s="119" t="s">
        <v>402</v>
      </c>
      <c r="I118" s="119" t="s">
        <v>404</v>
      </c>
      <c r="J118" s="121">
        <v>65779.100000000006</v>
      </c>
      <c r="K118" s="119" t="s">
        <v>403</v>
      </c>
      <c r="L118" s="121">
        <v>18</v>
      </c>
      <c r="M118" s="121">
        <v>55745</v>
      </c>
      <c r="N118" s="121">
        <v>10034.1</v>
      </c>
      <c r="O118" s="121">
        <v>0</v>
      </c>
      <c r="P118" s="121">
        <v>0</v>
      </c>
      <c r="Q118" s="121">
        <v>0</v>
      </c>
      <c r="R118" s="119" t="s">
        <v>916</v>
      </c>
      <c r="S118" s="119" t="s">
        <v>537</v>
      </c>
      <c r="T118" s="119" t="s">
        <v>405</v>
      </c>
      <c r="U118" s="119" t="s">
        <v>538</v>
      </c>
      <c r="V118" s="119" t="s">
        <v>407</v>
      </c>
      <c r="W118" s="119"/>
      <c r="X118" s="190">
        <f>VLOOKUP(D118,CN!$D$8:$L$74,9,0)</f>
        <v>55745</v>
      </c>
    </row>
    <row r="119" spans="2:24" s="190" customFormat="1">
      <c r="B119" s="119" t="s">
        <v>913</v>
      </c>
      <c r="C119" s="119" t="s">
        <v>914</v>
      </c>
      <c r="D119" s="119" t="s">
        <v>917</v>
      </c>
      <c r="E119" s="119" t="s">
        <v>559</v>
      </c>
      <c r="F119" s="119" t="s">
        <v>464</v>
      </c>
      <c r="G119" s="119" t="s">
        <v>419</v>
      </c>
      <c r="H119" s="119" t="s">
        <v>402</v>
      </c>
      <c r="I119" s="119" t="s">
        <v>404</v>
      </c>
      <c r="J119" s="121">
        <v>65779.100000000006</v>
      </c>
      <c r="K119" s="119" t="s">
        <v>403</v>
      </c>
      <c r="L119" s="121">
        <v>18</v>
      </c>
      <c r="M119" s="121">
        <v>55745</v>
      </c>
      <c r="N119" s="121">
        <v>10034.1</v>
      </c>
      <c r="O119" s="121">
        <v>0</v>
      </c>
      <c r="P119" s="121">
        <v>0</v>
      </c>
      <c r="Q119" s="121">
        <v>0</v>
      </c>
      <c r="R119" s="119" t="s">
        <v>918</v>
      </c>
      <c r="S119" s="119" t="s">
        <v>537</v>
      </c>
      <c r="T119" s="119" t="s">
        <v>405</v>
      </c>
      <c r="U119" s="119" t="s">
        <v>538</v>
      </c>
      <c r="V119" s="119" t="s">
        <v>407</v>
      </c>
      <c r="W119" s="119"/>
      <c r="X119" s="190">
        <f>VLOOKUP(D119,CN!$D$8:$L$74,9,0)</f>
        <v>55745</v>
      </c>
    </row>
    <row r="120" spans="2:24" s="190" customFormat="1">
      <c r="B120" s="119" t="s">
        <v>919</v>
      </c>
      <c r="C120" s="119" t="s">
        <v>920</v>
      </c>
      <c r="D120" s="119" t="s">
        <v>921</v>
      </c>
      <c r="E120" s="119" t="s">
        <v>564</v>
      </c>
      <c r="F120" s="119" t="s">
        <v>464</v>
      </c>
      <c r="G120" s="119" t="s">
        <v>535</v>
      </c>
      <c r="H120" s="119" t="s">
        <v>402</v>
      </c>
      <c r="I120" s="119" t="s">
        <v>404</v>
      </c>
      <c r="J120" s="121">
        <v>177000</v>
      </c>
      <c r="K120" s="119" t="s">
        <v>403</v>
      </c>
      <c r="L120" s="121">
        <v>18</v>
      </c>
      <c r="M120" s="121">
        <v>150000</v>
      </c>
      <c r="N120" s="121">
        <v>27000</v>
      </c>
      <c r="O120" s="121">
        <v>0</v>
      </c>
      <c r="P120" s="121">
        <v>0</v>
      </c>
      <c r="Q120" s="121">
        <v>0</v>
      </c>
      <c r="R120" s="119" t="s">
        <v>922</v>
      </c>
      <c r="S120" s="119" t="s">
        <v>538</v>
      </c>
      <c r="T120" s="119" t="s">
        <v>405</v>
      </c>
      <c r="U120" s="119" t="s">
        <v>586</v>
      </c>
      <c r="V120" s="119" t="s">
        <v>407</v>
      </c>
      <c r="W120" s="119"/>
      <c r="X120" s="190">
        <f>VLOOKUP(D120,CN!$D$8:$L$74,9,0)</f>
        <v>150000</v>
      </c>
    </row>
    <row r="121" spans="2:24" s="190" customFormat="1">
      <c r="B121" s="119" t="s">
        <v>923</v>
      </c>
      <c r="C121" s="119" t="s">
        <v>924</v>
      </c>
      <c r="D121" s="119" t="s">
        <v>925</v>
      </c>
      <c r="E121" s="119" t="s">
        <v>694</v>
      </c>
      <c r="F121" s="119" t="s">
        <v>464</v>
      </c>
      <c r="G121" s="119" t="s">
        <v>423</v>
      </c>
      <c r="H121" s="119" t="s">
        <v>402</v>
      </c>
      <c r="I121" s="119" t="s">
        <v>404</v>
      </c>
      <c r="J121" s="121">
        <v>19635.2</v>
      </c>
      <c r="K121" s="119" t="s">
        <v>403</v>
      </c>
      <c r="L121" s="121">
        <v>18</v>
      </c>
      <c r="M121" s="121">
        <v>16640</v>
      </c>
      <c r="N121" s="121">
        <v>2995.2</v>
      </c>
      <c r="O121" s="121">
        <v>0</v>
      </c>
      <c r="P121" s="121">
        <v>0</v>
      </c>
      <c r="Q121" s="121">
        <v>0</v>
      </c>
      <c r="R121" s="119" t="s">
        <v>926</v>
      </c>
      <c r="S121" s="119" t="s">
        <v>538</v>
      </c>
      <c r="T121" s="119" t="s">
        <v>405</v>
      </c>
      <c r="U121" s="119" t="s">
        <v>586</v>
      </c>
      <c r="V121" s="119" t="s">
        <v>407</v>
      </c>
      <c r="W121" s="119"/>
      <c r="X121" s="190">
        <f>VLOOKUP(D121,CN!$D$8:$L$74,9,0)</f>
        <v>16640</v>
      </c>
    </row>
    <row r="122" spans="2:24" s="190" customFormat="1">
      <c r="B122" s="119" t="s">
        <v>927</v>
      </c>
      <c r="C122" s="119" t="s">
        <v>928</v>
      </c>
      <c r="D122" s="119" t="s">
        <v>929</v>
      </c>
      <c r="E122" s="119" t="s">
        <v>607</v>
      </c>
      <c r="F122" s="119" t="s">
        <v>464</v>
      </c>
      <c r="G122" s="119" t="s">
        <v>414</v>
      </c>
      <c r="H122" s="119" t="s">
        <v>402</v>
      </c>
      <c r="I122" s="119" t="s">
        <v>404</v>
      </c>
      <c r="J122" s="121">
        <v>1911.6</v>
      </c>
      <c r="K122" s="119" t="s">
        <v>403</v>
      </c>
      <c r="L122" s="121">
        <v>18</v>
      </c>
      <c r="M122" s="121">
        <v>1620</v>
      </c>
      <c r="N122" s="121">
        <v>291.60000000000002</v>
      </c>
      <c r="O122" s="121">
        <v>0</v>
      </c>
      <c r="P122" s="121">
        <v>0</v>
      </c>
      <c r="Q122" s="121">
        <v>0</v>
      </c>
      <c r="R122" s="119" t="s">
        <v>930</v>
      </c>
      <c r="S122" s="119" t="s">
        <v>538</v>
      </c>
      <c r="T122" s="119" t="s">
        <v>405</v>
      </c>
      <c r="U122" s="119" t="s">
        <v>586</v>
      </c>
      <c r="V122" s="119" t="s">
        <v>407</v>
      </c>
      <c r="W122" s="119"/>
      <c r="X122" s="190">
        <f>VLOOKUP(D122,CN!$D$8:$L$74,9,0)</f>
        <v>1620</v>
      </c>
    </row>
    <row r="123" spans="2:24" s="190" customFormat="1">
      <c r="B123" s="119" t="s">
        <v>577</v>
      </c>
      <c r="C123" s="119" t="s">
        <v>578</v>
      </c>
      <c r="D123" s="119" t="s">
        <v>931</v>
      </c>
      <c r="E123" s="119" t="s">
        <v>580</v>
      </c>
      <c r="F123" s="119" t="s">
        <v>464</v>
      </c>
      <c r="G123" s="119" t="s">
        <v>401</v>
      </c>
      <c r="H123" s="119" t="s">
        <v>402</v>
      </c>
      <c r="I123" s="119" t="s">
        <v>404</v>
      </c>
      <c r="J123" s="121">
        <v>2018.74</v>
      </c>
      <c r="K123" s="119" t="s">
        <v>403</v>
      </c>
      <c r="L123" s="121">
        <v>18</v>
      </c>
      <c r="M123" s="121">
        <v>1710.8</v>
      </c>
      <c r="N123" s="121">
        <v>307.94</v>
      </c>
      <c r="O123" s="121">
        <v>0</v>
      </c>
      <c r="P123" s="121">
        <v>0</v>
      </c>
      <c r="Q123" s="121">
        <v>0</v>
      </c>
      <c r="R123" s="119" t="s">
        <v>932</v>
      </c>
      <c r="S123" s="119" t="s">
        <v>538</v>
      </c>
      <c r="T123" s="119" t="s">
        <v>405</v>
      </c>
      <c r="U123" s="119" t="s">
        <v>586</v>
      </c>
      <c r="V123" s="119" t="s">
        <v>407</v>
      </c>
      <c r="W123" s="119"/>
      <c r="X123" s="190">
        <f>VLOOKUP(D123,CN!$D$8:$L$74,9,0)</f>
        <v>1710.8</v>
      </c>
    </row>
    <row r="124" spans="2:24" s="190" customFormat="1">
      <c r="B124" s="119" t="s">
        <v>933</v>
      </c>
      <c r="C124" s="119" t="s">
        <v>420</v>
      </c>
      <c r="D124" s="119" t="s">
        <v>934</v>
      </c>
      <c r="E124" s="119" t="s">
        <v>580</v>
      </c>
      <c r="F124" s="119" t="s">
        <v>464</v>
      </c>
      <c r="G124" s="119" t="s">
        <v>401</v>
      </c>
      <c r="H124" s="119" t="s">
        <v>402</v>
      </c>
      <c r="I124" s="119" t="s">
        <v>404</v>
      </c>
      <c r="J124" s="121">
        <v>26820.46</v>
      </c>
      <c r="K124" s="119" t="s">
        <v>403</v>
      </c>
      <c r="L124" s="121">
        <v>18</v>
      </c>
      <c r="M124" s="121">
        <v>22729.200000000001</v>
      </c>
      <c r="N124" s="121">
        <v>4091.26</v>
      </c>
      <c r="O124" s="121">
        <v>0</v>
      </c>
      <c r="P124" s="121">
        <v>0</v>
      </c>
      <c r="Q124" s="121">
        <v>0</v>
      </c>
      <c r="R124" s="119" t="s">
        <v>935</v>
      </c>
      <c r="S124" s="119" t="s">
        <v>538</v>
      </c>
      <c r="T124" s="119" t="s">
        <v>405</v>
      </c>
      <c r="U124" s="119" t="s">
        <v>586</v>
      </c>
      <c r="V124" s="119" t="s">
        <v>407</v>
      </c>
      <c r="W124" s="119"/>
      <c r="X124" s="190">
        <f>VLOOKUP(D124,CN!$D$8:$L$74,9,0)</f>
        <v>22729.200000000001</v>
      </c>
    </row>
    <row r="125" spans="2:24" s="190" customFormat="1">
      <c r="B125" s="119" t="s">
        <v>593</v>
      </c>
      <c r="C125" s="119" t="s">
        <v>594</v>
      </c>
      <c r="D125" s="119" t="s">
        <v>936</v>
      </c>
      <c r="E125" s="119" t="s">
        <v>538</v>
      </c>
      <c r="F125" s="119" t="s">
        <v>464</v>
      </c>
      <c r="G125" s="119" t="s">
        <v>419</v>
      </c>
      <c r="H125" s="119" t="s">
        <v>402</v>
      </c>
      <c r="I125" s="119" t="s">
        <v>404</v>
      </c>
      <c r="J125" s="121">
        <v>12460.8</v>
      </c>
      <c r="K125" s="119" t="s">
        <v>403</v>
      </c>
      <c r="L125" s="121">
        <v>18</v>
      </c>
      <c r="M125" s="121">
        <v>10560</v>
      </c>
      <c r="N125" s="121">
        <v>1900.8</v>
      </c>
      <c r="O125" s="121">
        <v>0</v>
      </c>
      <c r="P125" s="121">
        <v>0</v>
      </c>
      <c r="Q125" s="121">
        <v>0</v>
      </c>
      <c r="R125" s="119" t="s">
        <v>937</v>
      </c>
      <c r="S125" s="119" t="s">
        <v>538</v>
      </c>
      <c r="T125" s="119" t="s">
        <v>405</v>
      </c>
      <c r="U125" s="119" t="s">
        <v>586</v>
      </c>
      <c r="V125" s="119" t="s">
        <v>407</v>
      </c>
      <c r="W125" s="119"/>
      <c r="X125" s="190">
        <f>VLOOKUP(D125,CN!$D$8:$L$74,9,0)</f>
        <v>10560</v>
      </c>
    </row>
    <row r="126" spans="2:24" s="190" customFormat="1">
      <c r="B126" s="119" t="s">
        <v>604</v>
      </c>
      <c r="C126" s="119" t="s">
        <v>605</v>
      </c>
      <c r="D126" s="119" t="s">
        <v>938</v>
      </c>
      <c r="E126" s="119" t="s">
        <v>607</v>
      </c>
      <c r="F126" s="119" t="s">
        <v>464</v>
      </c>
      <c r="G126" s="119" t="s">
        <v>419</v>
      </c>
      <c r="H126" s="119" t="s">
        <v>402</v>
      </c>
      <c r="I126" s="119" t="s">
        <v>404</v>
      </c>
      <c r="J126" s="121">
        <v>132750</v>
      </c>
      <c r="K126" s="119" t="s">
        <v>403</v>
      </c>
      <c r="L126" s="121">
        <v>18</v>
      </c>
      <c r="M126" s="121">
        <v>112500</v>
      </c>
      <c r="N126" s="121">
        <v>20250</v>
      </c>
      <c r="O126" s="121">
        <v>0</v>
      </c>
      <c r="P126" s="121">
        <v>0</v>
      </c>
      <c r="Q126" s="121">
        <v>0</v>
      </c>
      <c r="R126" s="119" t="s">
        <v>939</v>
      </c>
      <c r="S126" s="119" t="s">
        <v>538</v>
      </c>
      <c r="T126" s="119" t="s">
        <v>405</v>
      </c>
      <c r="U126" s="119" t="s">
        <v>586</v>
      </c>
      <c r="V126" s="119" t="s">
        <v>407</v>
      </c>
      <c r="W126" s="119"/>
      <c r="X126" s="190">
        <f>VLOOKUP(D126,CN!$D$8:$L$74,9,0)</f>
        <v>112500</v>
      </c>
    </row>
    <row r="127" spans="2:24" s="190" customFormat="1">
      <c r="B127" s="119" t="s">
        <v>604</v>
      </c>
      <c r="C127" s="119" t="s">
        <v>605</v>
      </c>
      <c r="D127" s="119" t="s">
        <v>940</v>
      </c>
      <c r="E127" s="119" t="s">
        <v>607</v>
      </c>
      <c r="F127" s="119" t="s">
        <v>464</v>
      </c>
      <c r="G127" s="119" t="s">
        <v>419</v>
      </c>
      <c r="H127" s="119" t="s">
        <v>402</v>
      </c>
      <c r="I127" s="119" t="s">
        <v>404</v>
      </c>
      <c r="J127" s="121">
        <v>115050</v>
      </c>
      <c r="K127" s="119" t="s">
        <v>403</v>
      </c>
      <c r="L127" s="121">
        <v>18</v>
      </c>
      <c r="M127" s="121">
        <v>97500</v>
      </c>
      <c r="N127" s="121">
        <v>17550</v>
      </c>
      <c r="O127" s="121">
        <v>0</v>
      </c>
      <c r="P127" s="121">
        <v>0</v>
      </c>
      <c r="Q127" s="121">
        <v>0</v>
      </c>
      <c r="R127" s="119" t="s">
        <v>941</v>
      </c>
      <c r="S127" s="119" t="s">
        <v>538</v>
      </c>
      <c r="T127" s="119" t="s">
        <v>405</v>
      </c>
      <c r="U127" s="119" t="s">
        <v>586</v>
      </c>
      <c r="V127" s="119" t="s">
        <v>407</v>
      </c>
      <c r="W127" s="119"/>
      <c r="X127" s="190">
        <f>VLOOKUP(D127,CN!$D$8:$L$74,9,0)</f>
        <v>97500</v>
      </c>
    </row>
    <row r="128" spans="2:24" s="190" customFormat="1">
      <c r="B128" s="119" t="s">
        <v>452</v>
      </c>
      <c r="C128" s="119" t="s">
        <v>453</v>
      </c>
      <c r="D128" s="119" t="s">
        <v>942</v>
      </c>
      <c r="E128" s="119" t="s">
        <v>607</v>
      </c>
      <c r="F128" s="119" t="s">
        <v>464</v>
      </c>
      <c r="G128" s="119" t="s">
        <v>414</v>
      </c>
      <c r="H128" s="119" t="s">
        <v>402</v>
      </c>
      <c r="I128" s="119" t="s">
        <v>404</v>
      </c>
      <c r="J128" s="121">
        <v>12319.2</v>
      </c>
      <c r="K128" s="119" t="s">
        <v>403</v>
      </c>
      <c r="L128" s="121">
        <v>18</v>
      </c>
      <c r="M128" s="121">
        <v>10440</v>
      </c>
      <c r="N128" s="121">
        <v>1879.2</v>
      </c>
      <c r="O128" s="121">
        <v>0</v>
      </c>
      <c r="P128" s="121">
        <v>0</v>
      </c>
      <c r="Q128" s="121">
        <v>0</v>
      </c>
      <c r="R128" s="119" t="s">
        <v>943</v>
      </c>
      <c r="S128" s="119" t="s">
        <v>538</v>
      </c>
      <c r="T128" s="119" t="s">
        <v>405</v>
      </c>
      <c r="U128" s="119" t="s">
        <v>586</v>
      </c>
      <c r="V128" s="119" t="s">
        <v>407</v>
      </c>
      <c r="W128" s="119"/>
      <c r="X128" s="190">
        <f>VLOOKUP(D128,CN!$D$8:$L$74,9,0)</f>
        <v>10440</v>
      </c>
    </row>
    <row r="129" spans="2:24" s="190" customFormat="1">
      <c r="B129" s="119" t="s">
        <v>417</v>
      </c>
      <c r="C129" s="119" t="s">
        <v>418</v>
      </c>
      <c r="D129" s="119" t="s">
        <v>944</v>
      </c>
      <c r="E129" s="119" t="s">
        <v>607</v>
      </c>
      <c r="F129" s="119" t="s">
        <v>464</v>
      </c>
      <c r="G129" s="119" t="s">
        <v>414</v>
      </c>
      <c r="H129" s="119" t="s">
        <v>402</v>
      </c>
      <c r="I129" s="119" t="s">
        <v>404</v>
      </c>
      <c r="J129" s="121">
        <v>9133.2000000000007</v>
      </c>
      <c r="K129" s="119" t="s">
        <v>403</v>
      </c>
      <c r="L129" s="121">
        <v>18</v>
      </c>
      <c r="M129" s="121">
        <v>7740</v>
      </c>
      <c r="N129" s="121">
        <v>1393.2</v>
      </c>
      <c r="O129" s="121">
        <v>0</v>
      </c>
      <c r="P129" s="121">
        <v>0</v>
      </c>
      <c r="Q129" s="121">
        <v>0</v>
      </c>
      <c r="R129" s="119" t="s">
        <v>945</v>
      </c>
      <c r="S129" s="119" t="s">
        <v>538</v>
      </c>
      <c r="T129" s="119" t="s">
        <v>405</v>
      </c>
      <c r="U129" s="119" t="s">
        <v>586</v>
      </c>
      <c r="V129" s="119" t="s">
        <v>407</v>
      </c>
      <c r="W129" s="119"/>
      <c r="X129" s="190">
        <f>VLOOKUP(D129,CN!$D$8:$L$74,9,0)</f>
        <v>7740</v>
      </c>
    </row>
    <row r="130" spans="2:24" s="190" customFormat="1">
      <c r="B130" s="119" t="s">
        <v>421</v>
      </c>
      <c r="C130" s="119" t="s">
        <v>422</v>
      </c>
      <c r="D130" s="119" t="s">
        <v>946</v>
      </c>
      <c r="E130" s="119" t="s">
        <v>538</v>
      </c>
      <c r="F130" s="119" t="s">
        <v>464</v>
      </c>
      <c r="G130" s="119" t="s">
        <v>423</v>
      </c>
      <c r="H130" s="119" t="s">
        <v>402</v>
      </c>
      <c r="I130" s="119" t="s">
        <v>424</v>
      </c>
      <c r="J130" s="121">
        <v>100000</v>
      </c>
      <c r="K130" s="119" t="s">
        <v>403</v>
      </c>
      <c r="L130" s="121">
        <v>0</v>
      </c>
      <c r="M130" s="121">
        <v>100000</v>
      </c>
      <c r="N130" s="121">
        <v>0</v>
      </c>
      <c r="O130" s="121">
        <v>0</v>
      </c>
      <c r="P130" s="121">
        <v>0</v>
      </c>
      <c r="Q130" s="121">
        <v>0</v>
      </c>
      <c r="R130" s="119" t="s">
        <v>947</v>
      </c>
      <c r="S130" s="119" t="s">
        <v>538</v>
      </c>
      <c r="T130" s="119" t="s">
        <v>405</v>
      </c>
      <c r="U130" s="119" t="s">
        <v>586</v>
      </c>
      <c r="V130" s="119" t="s">
        <v>407</v>
      </c>
      <c r="W130" s="119"/>
      <c r="X130" s="190">
        <f>VLOOKUP(D130,CN!$D$8:$L$74,9,0)</f>
        <v>100000</v>
      </c>
    </row>
    <row r="131" spans="2:24" s="190" customFormat="1">
      <c r="B131" s="277" t="s">
        <v>421</v>
      </c>
      <c r="C131" s="277" t="s">
        <v>422</v>
      </c>
      <c r="D131" s="277" t="s">
        <v>948</v>
      </c>
      <c r="E131" s="277" t="s">
        <v>607</v>
      </c>
      <c r="F131" s="277" t="s">
        <v>464</v>
      </c>
      <c r="G131" s="277" t="s">
        <v>423</v>
      </c>
      <c r="H131" s="277" t="s">
        <v>402</v>
      </c>
      <c r="I131" s="277" t="s">
        <v>949</v>
      </c>
      <c r="J131" s="278">
        <v>118000</v>
      </c>
      <c r="K131" s="277" t="s">
        <v>403</v>
      </c>
      <c r="L131" s="278">
        <v>18</v>
      </c>
      <c r="M131" s="278">
        <v>100000</v>
      </c>
      <c r="N131" s="278">
        <v>18000</v>
      </c>
      <c r="O131" s="278">
        <v>0</v>
      </c>
      <c r="P131" s="278">
        <v>0</v>
      </c>
      <c r="Q131" s="278">
        <v>0</v>
      </c>
      <c r="R131" s="277" t="s">
        <v>950</v>
      </c>
      <c r="S131" s="277" t="s">
        <v>607</v>
      </c>
      <c r="T131" s="277" t="s">
        <v>405</v>
      </c>
      <c r="U131" s="277" t="s">
        <v>766</v>
      </c>
      <c r="V131" s="277" t="s">
        <v>407</v>
      </c>
      <c r="W131" s="119"/>
      <c r="X131" s="190" t="e">
        <f>VLOOKUP(D131,CN!$D$8:$L$74,9,0)</f>
        <v>#N/A</v>
      </c>
    </row>
    <row r="132" spans="2:24" s="190" customFormat="1">
      <c r="B132" s="119" t="s">
        <v>426</v>
      </c>
      <c r="C132" s="119" t="s">
        <v>427</v>
      </c>
      <c r="D132" s="119" t="s">
        <v>951</v>
      </c>
      <c r="E132" s="119" t="s">
        <v>607</v>
      </c>
      <c r="F132" s="119" t="s">
        <v>464</v>
      </c>
      <c r="G132" s="119" t="s">
        <v>419</v>
      </c>
      <c r="H132" s="119" t="s">
        <v>402</v>
      </c>
      <c r="I132" s="119" t="s">
        <v>404</v>
      </c>
      <c r="J132" s="121">
        <v>1274.4000000000001</v>
      </c>
      <c r="K132" s="119" t="s">
        <v>403</v>
      </c>
      <c r="L132" s="121">
        <v>18</v>
      </c>
      <c r="M132" s="121">
        <v>1080</v>
      </c>
      <c r="N132" s="121">
        <v>194.4</v>
      </c>
      <c r="O132" s="121">
        <v>0</v>
      </c>
      <c r="P132" s="121">
        <v>0</v>
      </c>
      <c r="Q132" s="121">
        <v>0</v>
      </c>
      <c r="R132" s="119" t="s">
        <v>952</v>
      </c>
      <c r="S132" s="119" t="s">
        <v>538</v>
      </c>
      <c r="T132" s="119" t="s">
        <v>405</v>
      </c>
      <c r="U132" s="119" t="s">
        <v>586</v>
      </c>
      <c r="V132" s="119" t="s">
        <v>407</v>
      </c>
      <c r="W132" s="119"/>
      <c r="X132" s="190">
        <f>VLOOKUP(D132,CN!$D$8:$L$74,9,0)</f>
        <v>1080</v>
      </c>
    </row>
    <row r="133" spans="2:24" s="190" customFormat="1">
      <c r="B133" s="119" t="s">
        <v>426</v>
      </c>
      <c r="C133" s="119" t="s">
        <v>427</v>
      </c>
      <c r="D133" s="119" t="s">
        <v>953</v>
      </c>
      <c r="E133" s="119" t="s">
        <v>607</v>
      </c>
      <c r="F133" s="119" t="s">
        <v>464</v>
      </c>
      <c r="G133" s="119" t="s">
        <v>419</v>
      </c>
      <c r="H133" s="119" t="s">
        <v>402</v>
      </c>
      <c r="I133" s="119" t="s">
        <v>404</v>
      </c>
      <c r="J133" s="121">
        <v>5522.4</v>
      </c>
      <c r="K133" s="119" t="s">
        <v>403</v>
      </c>
      <c r="L133" s="121">
        <v>18</v>
      </c>
      <c r="M133" s="121">
        <v>4680</v>
      </c>
      <c r="N133" s="121">
        <v>842.4</v>
      </c>
      <c r="O133" s="121">
        <v>0</v>
      </c>
      <c r="P133" s="121">
        <v>0</v>
      </c>
      <c r="Q133" s="121">
        <v>0</v>
      </c>
      <c r="R133" s="119" t="s">
        <v>954</v>
      </c>
      <c r="S133" s="119" t="s">
        <v>538</v>
      </c>
      <c r="T133" s="119" t="s">
        <v>405</v>
      </c>
      <c r="U133" s="119" t="s">
        <v>586</v>
      </c>
      <c r="V133" s="119" t="s">
        <v>407</v>
      </c>
      <c r="W133" s="119"/>
      <c r="X133" s="190">
        <f>VLOOKUP(D133,CN!$D$8:$L$74,9,0)</f>
        <v>4680</v>
      </c>
    </row>
    <row r="134" spans="2:24" s="190" customFormat="1">
      <c r="B134" s="119" t="s">
        <v>426</v>
      </c>
      <c r="C134" s="119" t="s">
        <v>427</v>
      </c>
      <c r="D134" s="119" t="s">
        <v>955</v>
      </c>
      <c r="E134" s="119" t="s">
        <v>607</v>
      </c>
      <c r="F134" s="119" t="s">
        <v>464</v>
      </c>
      <c r="G134" s="119" t="s">
        <v>419</v>
      </c>
      <c r="H134" s="119" t="s">
        <v>402</v>
      </c>
      <c r="I134" s="119" t="s">
        <v>404</v>
      </c>
      <c r="J134" s="121">
        <v>849.6</v>
      </c>
      <c r="K134" s="119" t="s">
        <v>403</v>
      </c>
      <c r="L134" s="121">
        <v>18</v>
      </c>
      <c r="M134" s="121">
        <v>720</v>
      </c>
      <c r="N134" s="121">
        <v>129.6</v>
      </c>
      <c r="O134" s="121">
        <v>0</v>
      </c>
      <c r="P134" s="121">
        <v>0</v>
      </c>
      <c r="Q134" s="121">
        <v>0</v>
      </c>
      <c r="R134" s="119" t="s">
        <v>956</v>
      </c>
      <c r="S134" s="119" t="s">
        <v>538</v>
      </c>
      <c r="T134" s="119" t="s">
        <v>405</v>
      </c>
      <c r="U134" s="119" t="s">
        <v>586</v>
      </c>
      <c r="V134" s="119" t="s">
        <v>407</v>
      </c>
      <c r="W134" s="119"/>
      <c r="X134" s="190">
        <f>VLOOKUP(D134,CN!$D$8:$L$74,9,0)</f>
        <v>720</v>
      </c>
    </row>
    <row r="135" spans="2:24" s="144" customFormat="1">
      <c r="B135" s="119" t="s">
        <v>426</v>
      </c>
      <c r="C135" s="119" t="s">
        <v>427</v>
      </c>
      <c r="D135" s="119" t="s">
        <v>957</v>
      </c>
      <c r="E135" s="119" t="s">
        <v>607</v>
      </c>
      <c r="F135" s="119" t="s">
        <v>464</v>
      </c>
      <c r="G135" s="119" t="s">
        <v>419</v>
      </c>
      <c r="H135" s="119" t="s">
        <v>402</v>
      </c>
      <c r="I135" s="119" t="s">
        <v>404</v>
      </c>
      <c r="J135" s="121">
        <v>6584.4</v>
      </c>
      <c r="K135" s="119" t="s">
        <v>403</v>
      </c>
      <c r="L135" s="121">
        <v>18</v>
      </c>
      <c r="M135" s="121">
        <v>5580</v>
      </c>
      <c r="N135" s="121">
        <v>1004.4</v>
      </c>
      <c r="O135" s="121">
        <v>0</v>
      </c>
      <c r="P135" s="121">
        <v>0</v>
      </c>
      <c r="Q135" s="121">
        <v>0</v>
      </c>
      <c r="R135" s="119" t="s">
        <v>958</v>
      </c>
      <c r="S135" s="119" t="s">
        <v>538</v>
      </c>
      <c r="T135" s="119" t="s">
        <v>405</v>
      </c>
      <c r="U135" s="119" t="s">
        <v>586</v>
      </c>
      <c r="V135" s="119" t="s">
        <v>407</v>
      </c>
      <c r="W135" s="119"/>
      <c r="X135" s="190">
        <f>VLOOKUP(D135,CN!$D$8:$L$74,9,0)</f>
        <v>5580</v>
      </c>
    </row>
    <row r="136" spans="2:24" s="190" customFormat="1">
      <c r="B136" s="119" t="s">
        <v>426</v>
      </c>
      <c r="C136" s="119" t="s">
        <v>427</v>
      </c>
      <c r="D136" s="119" t="s">
        <v>959</v>
      </c>
      <c r="E136" s="119" t="s">
        <v>607</v>
      </c>
      <c r="F136" s="119" t="s">
        <v>464</v>
      </c>
      <c r="G136" s="119" t="s">
        <v>419</v>
      </c>
      <c r="H136" s="119" t="s">
        <v>402</v>
      </c>
      <c r="I136" s="119" t="s">
        <v>404</v>
      </c>
      <c r="J136" s="121">
        <v>2336.4</v>
      </c>
      <c r="K136" s="119" t="s">
        <v>403</v>
      </c>
      <c r="L136" s="121">
        <v>18</v>
      </c>
      <c r="M136" s="121">
        <v>1980</v>
      </c>
      <c r="N136" s="121">
        <v>356.4</v>
      </c>
      <c r="O136" s="121">
        <v>0</v>
      </c>
      <c r="P136" s="121">
        <v>0</v>
      </c>
      <c r="Q136" s="121">
        <v>0</v>
      </c>
      <c r="R136" s="119" t="s">
        <v>960</v>
      </c>
      <c r="S136" s="119" t="s">
        <v>538</v>
      </c>
      <c r="T136" s="119" t="s">
        <v>405</v>
      </c>
      <c r="U136" s="119" t="s">
        <v>586</v>
      </c>
      <c r="V136" s="119" t="s">
        <v>407</v>
      </c>
      <c r="W136" s="119"/>
      <c r="X136" s="190">
        <f>VLOOKUP(D136,CN!$D$8:$L$74,9,0)</f>
        <v>1980</v>
      </c>
    </row>
    <row r="137" spans="2:24" s="190" customFormat="1">
      <c r="B137" s="119" t="s">
        <v>426</v>
      </c>
      <c r="C137" s="119" t="s">
        <v>427</v>
      </c>
      <c r="D137" s="119" t="s">
        <v>961</v>
      </c>
      <c r="E137" s="119" t="s">
        <v>607</v>
      </c>
      <c r="F137" s="119" t="s">
        <v>464</v>
      </c>
      <c r="G137" s="119" t="s">
        <v>419</v>
      </c>
      <c r="H137" s="119" t="s">
        <v>402</v>
      </c>
      <c r="I137" s="119" t="s">
        <v>404</v>
      </c>
      <c r="J137" s="121">
        <v>10832.4</v>
      </c>
      <c r="K137" s="119" t="s">
        <v>403</v>
      </c>
      <c r="L137" s="121">
        <v>18</v>
      </c>
      <c r="M137" s="121">
        <v>9180</v>
      </c>
      <c r="N137" s="121">
        <v>1652.4</v>
      </c>
      <c r="O137" s="121">
        <v>0</v>
      </c>
      <c r="P137" s="121">
        <v>0</v>
      </c>
      <c r="Q137" s="121">
        <v>0</v>
      </c>
      <c r="R137" s="119" t="s">
        <v>962</v>
      </c>
      <c r="S137" s="119" t="s">
        <v>538</v>
      </c>
      <c r="T137" s="119" t="s">
        <v>405</v>
      </c>
      <c r="U137" s="119" t="s">
        <v>586</v>
      </c>
      <c r="V137" s="119" t="s">
        <v>407</v>
      </c>
      <c r="W137" s="119"/>
      <c r="X137" s="190">
        <f>VLOOKUP(D137,CN!$D$8:$L$74,9,0)</f>
        <v>9180</v>
      </c>
    </row>
    <row r="138" spans="2:24" s="190" customFormat="1">
      <c r="B138" s="119" t="s">
        <v>426</v>
      </c>
      <c r="C138" s="119" t="s">
        <v>427</v>
      </c>
      <c r="D138" s="119" t="s">
        <v>963</v>
      </c>
      <c r="E138" s="119" t="s">
        <v>607</v>
      </c>
      <c r="F138" s="119" t="s">
        <v>464</v>
      </c>
      <c r="G138" s="119" t="s">
        <v>419</v>
      </c>
      <c r="H138" s="119" t="s">
        <v>402</v>
      </c>
      <c r="I138" s="119" t="s">
        <v>404</v>
      </c>
      <c r="J138" s="121">
        <v>9345.6</v>
      </c>
      <c r="K138" s="119" t="s">
        <v>403</v>
      </c>
      <c r="L138" s="121">
        <v>18</v>
      </c>
      <c r="M138" s="121">
        <v>7920</v>
      </c>
      <c r="N138" s="121">
        <v>1425.6</v>
      </c>
      <c r="O138" s="121">
        <v>0</v>
      </c>
      <c r="P138" s="121">
        <v>0</v>
      </c>
      <c r="Q138" s="121">
        <v>0</v>
      </c>
      <c r="R138" s="119" t="s">
        <v>964</v>
      </c>
      <c r="S138" s="119" t="s">
        <v>538</v>
      </c>
      <c r="T138" s="119" t="s">
        <v>405</v>
      </c>
      <c r="U138" s="119" t="s">
        <v>586</v>
      </c>
      <c r="V138" s="119" t="s">
        <v>407</v>
      </c>
      <c r="W138" s="119"/>
      <c r="X138" s="190">
        <f>VLOOKUP(D138,CN!$D$8:$L$74,9,0)</f>
        <v>7920</v>
      </c>
    </row>
    <row r="139" spans="2:24" s="190" customFormat="1">
      <c r="B139" s="119" t="s">
        <v>426</v>
      </c>
      <c r="C139" s="119" t="s">
        <v>427</v>
      </c>
      <c r="D139" s="119" t="s">
        <v>965</v>
      </c>
      <c r="E139" s="119" t="s">
        <v>607</v>
      </c>
      <c r="F139" s="119" t="s">
        <v>464</v>
      </c>
      <c r="G139" s="119" t="s">
        <v>419</v>
      </c>
      <c r="H139" s="119" t="s">
        <v>402</v>
      </c>
      <c r="I139" s="119" t="s">
        <v>404</v>
      </c>
      <c r="J139" s="121">
        <v>24355.67</v>
      </c>
      <c r="K139" s="119" t="s">
        <v>403</v>
      </c>
      <c r="L139" s="121">
        <v>18</v>
      </c>
      <c r="M139" s="121">
        <v>20640.400000000001</v>
      </c>
      <c r="N139" s="121">
        <v>3715.27</v>
      </c>
      <c r="O139" s="121">
        <v>0</v>
      </c>
      <c r="P139" s="121">
        <v>0</v>
      </c>
      <c r="Q139" s="121">
        <v>0</v>
      </c>
      <c r="R139" s="119" t="s">
        <v>966</v>
      </c>
      <c r="S139" s="119" t="s">
        <v>538</v>
      </c>
      <c r="T139" s="119" t="s">
        <v>405</v>
      </c>
      <c r="U139" s="119" t="s">
        <v>586</v>
      </c>
      <c r="V139" s="119" t="s">
        <v>407</v>
      </c>
      <c r="W139" s="119"/>
      <c r="X139" s="190">
        <f>VLOOKUP(D139,CN!$D$8:$L$74,9,0)</f>
        <v>20640.400000000001</v>
      </c>
    </row>
    <row r="140" spans="2:24" s="190" customFormat="1">
      <c r="B140" s="119" t="s">
        <v>426</v>
      </c>
      <c r="C140" s="119" t="s">
        <v>427</v>
      </c>
      <c r="D140" s="119" t="s">
        <v>967</v>
      </c>
      <c r="E140" s="119" t="s">
        <v>607</v>
      </c>
      <c r="F140" s="119" t="s">
        <v>464</v>
      </c>
      <c r="G140" s="119" t="s">
        <v>419</v>
      </c>
      <c r="H140" s="119" t="s">
        <v>402</v>
      </c>
      <c r="I140" s="119" t="s">
        <v>404</v>
      </c>
      <c r="J140" s="121">
        <v>5947.2</v>
      </c>
      <c r="K140" s="119" t="s">
        <v>403</v>
      </c>
      <c r="L140" s="121">
        <v>18</v>
      </c>
      <c r="M140" s="121">
        <v>5040</v>
      </c>
      <c r="N140" s="121">
        <v>907.2</v>
      </c>
      <c r="O140" s="121">
        <v>0</v>
      </c>
      <c r="P140" s="121">
        <v>0</v>
      </c>
      <c r="Q140" s="121">
        <v>0</v>
      </c>
      <c r="R140" s="119" t="s">
        <v>968</v>
      </c>
      <c r="S140" s="119" t="s">
        <v>538</v>
      </c>
      <c r="T140" s="119" t="s">
        <v>405</v>
      </c>
      <c r="U140" s="119" t="s">
        <v>586</v>
      </c>
      <c r="V140" s="119" t="s">
        <v>407</v>
      </c>
      <c r="W140" s="119"/>
      <c r="X140" s="190">
        <f>VLOOKUP(D140,CN!$D$8:$L$74,9,0)</f>
        <v>5040</v>
      </c>
    </row>
    <row r="141" spans="2:24" s="190" customFormat="1">
      <c r="B141" s="119" t="s">
        <v>426</v>
      </c>
      <c r="C141" s="119" t="s">
        <v>427</v>
      </c>
      <c r="D141" s="119" t="s">
        <v>969</v>
      </c>
      <c r="E141" s="119" t="s">
        <v>607</v>
      </c>
      <c r="F141" s="119" t="s">
        <v>464</v>
      </c>
      <c r="G141" s="119" t="s">
        <v>419</v>
      </c>
      <c r="H141" s="119" t="s">
        <v>402</v>
      </c>
      <c r="I141" s="119" t="s">
        <v>404</v>
      </c>
      <c r="J141" s="121">
        <v>9345.6</v>
      </c>
      <c r="K141" s="119" t="s">
        <v>403</v>
      </c>
      <c r="L141" s="121">
        <v>18</v>
      </c>
      <c r="M141" s="121">
        <v>7920</v>
      </c>
      <c r="N141" s="121">
        <v>1425.6</v>
      </c>
      <c r="O141" s="121">
        <v>0</v>
      </c>
      <c r="P141" s="121">
        <v>0</v>
      </c>
      <c r="Q141" s="121">
        <v>0</v>
      </c>
      <c r="R141" s="119" t="s">
        <v>970</v>
      </c>
      <c r="S141" s="119" t="s">
        <v>538</v>
      </c>
      <c r="T141" s="119" t="s">
        <v>405</v>
      </c>
      <c r="U141" s="119" t="s">
        <v>586</v>
      </c>
      <c r="V141" s="119" t="s">
        <v>407</v>
      </c>
      <c r="W141" s="119"/>
      <c r="X141" s="190">
        <f>VLOOKUP(D141,CN!$D$8:$L$74,9,0)</f>
        <v>7920</v>
      </c>
    </row>
    <row r="142" spans="2:24" s="190" customFormat="1">
      <c r="B142" s="119" t="s">
        <v>426</v>
      </c>
      <c r="C142" s="119" t="s">
        <v>427</v>
      </c>
      <c r="D142" s="119" t="s">
        <v>971</v>
      </c>
      <c r="E142" s="119" t="s">
        <v>607</v>
      </c>
      <c r="F142" s="119" t="s">
        <v>464</v>
      </c>
      <c r="G142" s="119" t="s">
        <v>419</v>
      </c>
      <c r="H142" s="119" t="s">
        <v>402</v>
      </c>
      <c r="I142" s="119" t="s">
        <v>404</v>
      </c>
      <c r="J142" s="121">
        <v>10832.4</v>
      </c>
      <c r="K142" s="119" t="s">
        <v>403</v>
      </c>
      <c r="L142" s="121">
        <v>18</v>
      </c>
      <c r="M142" s="121">
        <v>9180</v>
      </c>
      <c r="N142" s="121">
        <v>1652.4</v>
      </c>
      <c r="O142" s="121">
        <v>0</v>
      </c>
      <c r="P142" s="121">
        <v>0</v>
      </c>
      <c r="Q142" s="121">
        <v>0</v>
      </c>
      <c r="R142" s="119" t="s">
        <v>972</v>
      </c>
      <c r="S142" s="119" t="s">
        <v>538</v>
      </c>
      <c r="T142" s="119" t="s">
        <v>405</v>
      </c>
      <c r="U142" s="119" t="s">
        <v>586</v>
      </c>
      <c r="V142" s="119" t="s">
        <v>407</v>
      </c>
      <c r="W142" s="119"/>
      <c r="X142" s="190">
        <f>VLOOKUP(D142,CN!$D$8:$L$74,9,0)</f>
        <v>9180</v>
      </c>
    </row>
    <row r="143" spans="2:24" s="190" customFormat="1">
      <c r="B143" s="119" t="s">
        <v>426</v>
      </c>
      <c r="C143" s="119" t="s">
        <v>427</v>
      </c>
      <c r="D143" s="119" t="s">
        <v>973</v>
      </c>
      <c r="E143" s="119" t="s">
        <v>607</v>
      </c>
      <c r="F143" s="119" t="s">
        <v>464</v>
      </c>
      <c r="G143" s="119" t="s">
        <v>419</v>
      </c>
      <c r="H143" s="119" t="s">
        <v>402</v>
      </c>
      <c r="I143" s="119" t="s">
        <v>404</v>
      </c>
      <c r="J143" s="121">
        <v>2336.4</v>
      </c>
      <c r="K143" s="119" t="s">
        <v>403</v>
      </c>
      <c r="L143" s="121">
        <v>18</v>
      </c>
      <c r="M143" s="121">
        <v>1980</v>
      </c>
      <c r="N143" s="121">
        <v>356.4</v>
      </c>
      <c r="O143" s="121">
        <v>0</v>
      </c>
      <c r="P143" s="121">
        <v>0</v>
      </c>
      <c r="Q143" s="121">
        <v>0</v>
      </c>
      <c r="R143" s="119" t="s">
        <v>974</v>
      </c>
      <c r="S143" s="119" t="s">
        <v>538</v>
      </c>
      <c r="T143" s="119" t="s">
        <v>405</v>
      </c>
      <c r="U143" s="119" t="s">
        <v>586</v>
      </c>
      <c r="V143" s="119" t="s">
        <v>407</v>
      </c>
      <c r="W143" s="119"/>
      <c r="X143" s="190">
        <f>VLOOKUP(D143,CN!$D$8:$L$74,9,0)</f>
        <v>1980</v>
      </c>
    </row>
    <row r="144" spans="2:24" s="190" customFormat="1">
      <c r="B144" s="119" t="s">
        <v>426</v>
      </c>
      <c r="C144" s="119" t="s">
        <v>427</v>
      </c>
      <c r="D144" s="119" t="s">
        <v>975</v>
      </c>
      <c r="E144" s="119" t="s">
        <v>607</v>
      </c>
      <c r="F144" s="119" t="s">
        <v>464</v>
      </c>
      <c r="G144" s="119" t="s">
        <v>419</v>
      </c>
      <c r="H144" s="119" t="s">
        <v>402</v>
      </c>
      <c r="I144" s="119" t="s">
        <v>404</v>
      </c>
      <c r="J144" s="121">
        <v>6584.4</v>
      </c>
      <c r="K144" s="119" t="s">
        <v>403</v>
      </c>
      <c r="L144" s="121">
        <v>18</v>
      </c>
      <c r="M144" s="121">
        <v>5580</v>
      </c>
      <c r="N144" s="121">
        <v>1004.4</v>
      </c>
      <c r="O144" s="121">
        <v>0</v>
      </c>
      <c r="P144" s="121">
        <v>0</v>
      </c>
      <c r="Q144" s="121">
        <v>0</v>
      </c>
      <c r="R144" s="119" t="s">
        <v>976</v>
      </c>
      <c r="S144" s="119" t="s">
        <v>538</v>
      </c>
      <c r="T144" s="119" t="s">
        <v>405</v>
      </c>
      <c r="U144" s="119" t="s">
        <v>586</v>
      </c>
      <c r="V144" s="119" t="s">
        <v>407</v>
      </c>
      <c r="W144" s="119"/>
      <c r="X144" s="190">
        <f>VLOOKUP(D144,CN!$D$8:$L$74,9,0)</f>
        <v>5580</v>
      </c>
    </row>
    <row r="145" spans="2:24" s="190" customFormat="1">
      <c r="B145" s="119" t="s">
        <v>426</v>
      </c>
      <c r="C145" s="119" t="s">
        <v>427</v>
      </c>
      <c r="D145" s="119" t="s">
        <v>977</v>
      </c>
      <c r="E145" s="119" t="s">
        <v>607</v>
      </c>
      <c r="F145" s="119" t="s">
        <v>464</v>
      </c>
      <c r="G145" s="119" t="s">
        <v>419</v>
      </c>
      <c r="H145" s="119" t="s">
        <v>402</v>
      </c>
      <c r="I145" s="119" t="s">
        <v>404</v>
      </c>
      <c r="J145" s="121">
        <v>849.6</v>
      </c>
      <c r="K145" s="119" t="s">
        <v>403</v>
      </c>
      <c r="L145" s="121">
        <v>18</v>
      </c>
      <c r="M145" s="121">
        <v>720</v>
      </c>
      <c r="N145" s="121">
        <v>129.6</v>
      </c>
      <c r="O145" s="121">
        <v>0</v>
      </c>
      <c r="P145" s="121">
        <v>0</v>
      </c>
      <c r="Q145" s="121">
        <v>0</v>
      </c>
      <c r="R145" s="119" t="s">
        <v>978</v>
      </c>
      <c r="S145" s="119" t="s">
        <v>538</v>
      </c>
      <c r="T145" s="119" t="s">
        <v>405</v>
      </c>
      <c r="U145" s="119" t="s">
        <v>586</v>
      </c>
      <c r="V145" s="119" t="s">
        <v>407</v>
      </c>
      <c r="W145" s="119"/>
      <c r="X145" s="190">
        <f>VLOOKUP(D145,CN!$D$8:$L$74,9,0)</f>
        <v>720</v>
      </c>
    </row>
    <row r="146" spans="2:24" s="190" customFormat="1">
      <c r="B146" s="119" t="s">
        <v>426</v>
      </c>
      <c r="C146" s="119" t="s">
        <v>427</v>
      </c>
      <c r="D146" s="119" t="s">
        <v>979</v>
      </c>
      <c r="E146" s="119" t="s">
        <v>607</v>
      </c>
      <c r="F146" s="119" t="s">
        <v>464</v>
      </c>
      <c r="G146" s="119" t="s">
        <v>419</v>
      </c>
      <c r="H146" s="119" t="s">
        <v>402</v>
      </c>
      <c r="I146" s="119" t="s">
        <v>404</v>
      </c>
      <c r="J146" s="121">
        <v>5522.4</v>
      </c>
      <c r="K146" s="119" t="s">
        <v>403</v>
      </c>
      <c r="L146" s="121">
        <v>18</v>
      </c>
      <c r="M146" s="121">
        <v>4680</v>
      </c>
      <c r="N146" s="121">
        <v>842.4</v>
      </c>
      <c r="O146" s="121">
        <v>0</v>
      </c>
      <c r="P146" s="121">
        <v>0</v>
      </c>
      <c r="Q146" s="121">
        <v>0</v>
      </c>
      <c r="R146" s="119" t="s">
        <v>980</v>
      </c>
      <c r="S146" s="119" t="s">
        <v>538</v>
      </c>
      <c r="T146" s="119" t="s">
        <v>405</v>
      </c>
      <c r="U146" s="119" t="s">
        <v>586</v>
      </c>
      <c r="V146" s="119" t="s">
        <v>407</v>
      </c>
      <c r="W146" s="119"/>
      <c r="X146" s="190">
        <f>VLOOKUP(D146,CN!$D$8:$L$74,9,0)</f>
        <v>4680</v>
      </c>
    </row>
    <row r="147" spans="2:24" s="190" customFormat="1">
      <c r="B147" s="119" t="s">
        <v>426</v>
      </c>
      <c r="C147" s="119" t="s">
        <v>427</v>
      </c>
      <c r="D147" s="119" t="s">
        <v>981</v>
      </c>
      <c r="E147" s="119" t="s">
        <v>607</v>
      </c>
      <c r="F147" s="119" t="s">
        <v>464</v>
      </c>
      <c r="G147" s="119" t="s">
        <v>419</v>
      </c>
      <c r="H147" s="119" t="s">
        <v>402</v>
      </c>
      <c r="I147" s="119" t="s">
        <v>404</v>
      </c>
      <c r="J147" s="121">
        <v>1274.4000000000001</v>
      </c>
      <c r="K147" s="119" t="s">
        <v>403</v>
      </c>
      <c r="L147" s="121">
        <v>18</v>
      </c>
      <c r="M147" s="121">
        <v>1080</v>
      </c>
      <c r="N147" s="121">
        <v>194.4</v>
      </c>
      <c r="O147" s="121">
        <v>0</v>
      </c>
      <c r="P147" s="121">
        <v>0</v>
      </c>
      <c r="Q147" s="121">
        <v>0</v>
      </c>
      <c r="R147" s="119" t="s">
        <v>982</v>
      </c>
      <c r="S147" s="119" t="s">
        <v>538</v>
      </c>
      <c r="T147" s="119" t="s">
        <v>405</v>
      </c>
      <c r="U147" s="119" t="s">
        <v>586</v>
      </c>
      <c r="V147" s="119" t="s">
        <v>407</v>
      </c>
      <c r="W147" s="119"/>
      <c r="X147" s="190">
        <f>VLOOKUP(D147,CN!$D$8:$L$74,9,0)</f>
        <v>1080</v>
      </c>
    </row>
    <row r="148" spans="2:24" s="190" customFormat="1">
      <c r="B148" s="289" t="s">
        <v>426</v>
      </c>
      <c r="C148" s="289" t="s">
        <v>427</v>
      </c>
      <c r="D148" s="289" t="s">
        <v>983</v>
      </c>
      <c r="E148" s="289" t="s">
        <v>607</v>
      </c>
      <c r="F148" s="289" t="s">
        <v>464</v>
      </c>
      <c r="G148" s="289" t="s">
        <v>419</v>
      </c>
      <c r="H148" s="289" t="s">
        <v>402</v>
      </c>
      <c r="I148" s="289" t="s">
        <v>404</v>
      </c>
      <c r="J148" s="290">
        <v>19965.599999999999</v>
      </c>
      <c r="K148" s="289" t="s">
        <v>403</v>
      </c>
      <c r="L148" s="290">
        <v>18</v>
      </c>
      <c r="M148" s="290">
        <v>16920</v>
      </c>
      <c r="N148" s="290">
        <v>3045.6</v>
      </c>
      <c r="O148" s="290">
        <v>0</v>
      </c>
      <c r="P148" s="290">
        <v>0</v>
      </c>
      <c r="Q148" s="290">
        <v>0</v>
      </c>
      <c r="R148" s="289" t="s">
        <v>984</v>
      </c>
      <c r="S148" s="289" t="s">
        <v>985</v>
      </c>
      <c r="T148" s="289" t="s">
        <v>405</v>
      </c>
      <c r="U148" s="289" t="s">
        <v>986</v>
      </c>
      <c r="V148" s="289" t="s">
        <v>407</v>
      </c>
      <c r="W148" s="119"/>
      <c r="X148" s="190">
        <f>VLOOKUP(D148,CN!$D$8:$L$74,9,0)</f>
        <v>16920</v>
      </c>
    </row>
    <row r="149" spans="2:24" s="190" customFormat="1">
      <c r="B149" s="119" t="s">
        <v>426</v>
      </c>
      <c r="C149" s="119" t="s">
        <v>427</v>
      </c>
      <c r="D149" s="119" t="s">
        <v>987</v>
      </c>
      <c r="E149" s="119" t="s">
        <v>607</v>
      </c>
      <c r="F149" s="119" t="s">
        <v>464</v>
      </c>
      <c r="G149" s="119" t="s">
        <v>419</v>
      </c>
      <c r="H149" s="119" t="s">
        <v>402</v>
      </c>
      <c r="I149" s="119" t="s">
        <v>404</v>
      </c>
      <c r="J149" s="121">
        <v>17346</v>
      </c>
      <c r="K149" s="119" t="s">
        <v>403</v>
      </c>
      <c r="L149" s="121">
        <v>18</v>
      </c>
      <c r="M149" s="121">
        <v>14700</v>
      </c>
      <c r="N149" s="121">
        <v>2646</v>
      </c>
      <c r="O149" s="121">
        <v>0</v>
      </c>
      <c r="P149" s="121">
        <v>0</v>
      </c>
      <c r="Q149" s="121">
        <v>0</v>
      </c>
      <c r="R149" s="119" t="s">
        <v>988</v>
      </c>
      <c r="S149" s="119" t="s">
        <v>538</v>
      </c>
      <c r="T149" s="119" t="s">
        <v>405</v>
      </c>
      <c r="U149" s="119" t="s">
        <v>586</v>
      </c>
      <c r="V149" s="119" t="s">
        <v>407</v>
      </c>
      <c r="W149" s="119"/>
      <c r="X149" s="190">
        <f>VLOOKUP(D149,CN!$D$8:$L$74,9,0)</f>
        <v>14700</v>
      </c>
    </row>
    <row r="150" spans="2:24" s="190" customFormat="1">
      <c r="B150" s="119" t="s">
        <v>426</v>
      </c>
      <c r="C150" s="119" t="s">
        <v>427</v>
      </c>
      <c r="D150" s="119" t="s">
        <v>989</v>
      </c>
      <c r="E150" s="119" t="s">
        <v>607</v>
      </c>
      <c r="F150" s="119" t="s">
        <v>464</v>
      </c>
      <c r="G150" s="119" t="s">
        <v>419</v>
      </c>
      <c r="H150" s="119" t="s">
        <v>402</v>
      </c>
      <c r="I150" s="119" t="s">
        <v>404</v>
      </c>
      <c r="J150" s="121">
        <v>17346</v>
      </c>
      <c r="K150" s="119" t="s">
        <v>403</v>
      </c>
      <c r="L150" s="121">
        <v>18</v>
      </c>
      <c r="M150" s="121">
        <v>14700</v>
      </c>
      <c r="N150" s="121">
        <v>2646</v>
      </c>
      <c r="O150" s="121">
        <v>0</v>
      </c>
      <c r="P150" s="121">
        <v>0</v>
      </c>
      <c r="Q150" s="121">
        <v>0</v>
      </c>
      <c r="R150" s="119" t="s">
        <v>990</v>
      </c>
      <c r="S150" s="119" t="s">
        <v>538</v>
      </c>
      <c r="T150" s="119" t="s">
        <v>405</v>
      </c>
      <c r="U150" s="119" t="s">
        <v>586</v>
      </c>
      <c r="V150" s="119" t="s">
        <v>407</v>
      </c>
      <c r="W150" s="119"/>
      <c r="X150" s="190">
        <f>VLOOKUP(D150,CN!$D$8:$L$74,9,0)</f>
        <v>14700</v>
      </c>
    </row>
    <row r="151" spans="2:24" s="190" customFormat="1">
      <c r="B151" s="119" t="s">
        <v>640</v>
      </c>
      <c r="C151" s="119" t="s">
        <v>641</v>
      </c>
      <c r="D151" s="119" t="s">
        <v>991</v>
      </c>
      <c r="E151" s="119" t="s">
        <v>607</v>
      </c>
      <c r="F151" s="119" t="s">
        <v>464</v>
      </c>
      <c r="G151" s="119" t="s">
        <v>643</v>
      </c>
      <c r="H151" s="119" t="s">
        <v>402</v>
      </c>
      <c r="I151" s="119" t="s">
        <v>404</v>
      </c>
      <c r="J151" s="121">
        <v>1.18</v>
      </c>
      <c r="K151" s="119" t="s">
        <v>403</v>
      </c>
      <c r="L151" s="121">
        <v>18</v>
      </c>
      <c r="M151" s="121">
        <v>1</v>
      </c>
      <c r="N151" s="121">
        <v>0.18</v>
      </c>
      <c r="O151" s="121">
        <v>0</v>
      </c>
      <c r="P151" s="121">
        <v>0</v>
      </c>
      <c r="Q151" s="121">
        <v>0</v>
      </c>
      <c r="R151" s="119" t="s">
        <v>992</v>
      </c>
      <c r="S151" s="119" t="s">
        <v>537</v>
      </c>
      <c r="T151" s="119" t="s">
        <v>405</v>
      </c>
      <c r="U151" s="119" t="s">
        <v>538</v>
      </c>
      <c r="V151" s="119" t="s">
        <v>407</v>
      </c>
      <c r="W151" s="119"/>
      <c r="X151" s="190">
        <f>VLOOKUP(D151,CN!$D$8:$L$74,9,0)</f>
        <v>1</v>
      </c>
    </row>
    <row r="152" spans="2:24" s="190" customFormat="1">
      <c r="B152" s="119" t="s">
        <v>640</v>
      </c>
      <c r="C152" s="119" t="s">
        <v>641</v>
      </c>
      <c r="D152" s="119" t="s">
        <v>993</v>
      </c>
      <c r="E152" s="119" t="s">
        <v>607</v>
      </c>
      <c r="F152" s="119" t="s">
        <v>464</v>
      </c>
      <c r="G152" s="119" t="s">
        <v>643</v>
      </c>
      <c r="H152" s="119" t="s">
        <v>402</v>
      </c>
      <c r="I152" s="119" t="s">
        <v>404</v>
      </c>
      <c r="J152" s="121">
        <v>6168.33</v>
      </c>
      <c r="K152" s="119" t="s">
        <v>403</v>
      </c>
      <c r="L152" s="121">
        <v>18</v>
      </c>
      <c r="M152" s="121">
        <v>5227.3999999999996</v>
      </c>
      <c r="N152" s="121">
        <v>940.93</v>
      </c>
      <c r="O152" s="121">
        <v>0</v>
      </c>
      <c r="P152" s="121">
        <v>0</v>
      </c>
      <c r="Q152" s="121">
        <v>0</v>
      </c>
      <c r="R152" s="119" t="s">
        <v>994</v>
      </c>
      <c r="S152" s="119" t="s">
        <v>537</v>
      </c>
      <c r="T152" s="119" t="s">
        <v>405</v>
      </c>
      <c r="U152" s="119" t="s">
        <v>538</v>
      </c>
      <c r="V152" s="119" t="s">
        <v>407</v>
      </c>
      <c r="W152" s="119"/>
      <c r="X152" s="190">
        <f>VLOOKUP(D152,CN!$D$8:$L$74,9,0)</f>
        <v>5227.3999999999996</v>
      </c>
    </row>
    <row r="153" spans="2:24" s="190" customFormat="1">
      <c r="B153" s="119" t="s">
        <v>640</v>
      </c>
      <c r="C153" s="119" t="s">
        <v>641</v>
      </c>
      <c r="D153" s="119" t="s">
        <v>995</v>
      </c>
      <c r="E153" s="119" t="s">
        <v>607</v>
      </c>
      <c r="F153" s="119" t="s">
        <v>464</v>
      </c>
      <c r="G153" s="119" t="s">
        <v>643</v>
      </c>
      <c r="H153" s="119" t="s">
        <v>402</v>
      </c>
      <c r="I153" s="119" t="s">
        <v>404</v>
      </c>
      <c r="J153" s="121">
        <v>14935.85</v>
      </c>
      <c r="K153" s="119" t="s">
        <v>403</v>
      </c>
      <c r="L153" s="121">
        <v>18</v>
      </c>
      <c r="M153" s="121">
        <v>12657.5</v>
      </c>
      <c r="N153" s="121">
        <v>2278.35</v>
      </c>
      <c r="O153" s="121">
        <v>0</v>
      </c>
      <c r="P153" s="121">
        <v>0</v>
      </c>
      <c r="Q153" s="121">
        <v>0</v>
      </c>
      <c r="R153" s="119" t="s">
        <v>996</v>
      </c>
      <c r="S153" s="119" t="s">
        <v>538</v>
      </c>
      <c r="T153" s="119" t="s">
        <v>405</v>
      </c>
      <c r="U153" s="119" t="s">
        <v>586</v>
      </c>
      <c r="V153" s="119" t="s">
        <v>407</v>
      </c>
      <c r="W153" s="119"/>
      <c r="X153" s="190">
        <f>VLOOKUP(D153,CN!$D$8:$L$74,9,0)</f>
        <v>12657.5</v>
      </c>
    </row>
    <row r="154" spans="2:24" s="190" customFormat="1">
      <c r="B154" s="119" t="s">
        <v>997</v>
      </c>
      <c r="C154" s="119" t="s">
        <v>998</v>
      </c>
      <c r="D154" s="119" t="s">
        <v>999</v>
      </c>
      <c r="E154" s="119" t="s">
        <v>607</v>
      </c>
      <c r="F154" s="119" t="s">
        <v>464</v>
      </c>
      <c r="G154" s="119" t="s">
        <v>414</v>
      </c>
      <c r="H154" s="119" t="s">
        <v>402</v>
      </c>
      <c r="I154" s="119" t="s">
        <v>404</v>
      </c>
      <c r="J154" s="121">
        <v>11682</v>
      </c>
      <c r="K154" s="119" t="s">
        <v>403</v>
      </c>
      <c r="L154" s="121">
        <v>18</v>
      </c>
      <c r="M154" s="121">
        <v>9900</v>
      </c>
      <c r="N154" s="121">
        <v>1782</v>
      </c>
      <c r="O154" s="121">
        <v>0</v>
      </c>
      <c r="P154" s="121">
        <v>0</v>
      </c>
      <c r="Q154" s="121">
        <v>0</v>
      </c>
      <c r="R154" s="119" t="s">
        <v>1000</v>
      </c>
      <c r="S154" s="119" t="s">
        <v>538</v>
      </c>
      <c r="T154" s="119" t="s">
        <v>405</v>
      </c>
      <c r="U154" s="119" t="s">
        <v>586</v>
      </c>
      <c r="V154" s="119" t="s">
        <v>407</v>
      </c>
      <c r="W154" s="119"/>
      <c r="X154" s="190">
        <f>VLOOKUP(D154,CN!$D$8:$L$74,9,0)</f>
        <v>9900</v>
      </c>
    </row>
    <row r="155" spans="2:24" s="190" customFormat="1">
      <c r="B155" s="119" t="s">
        <v>997</v>
      </c>
      <c r="C155" s="119" t="s">
        <v>998</v>
      </c>
      <c r="D155" s="119" t="s">
        <v>1001</v>
      </c>
      <c r="E155" s="119" t="s">
        <v>607</v>
      </c>
      <c r="F155" s="119" t="s">
        <v>464</v>
      </c>
      <c r="G155" s="119" t="s">
        <v>414</v>
      </c>
      <c r="H155" s="119" t="s">
        <v>402</v>
      </c>
      <c r="I155" s="119" t="s">
        <v>404</v>
      </c>
      <c r="J155" s="121">
        <v>11682</v>
      </c>
      <c r="K155" s="119" t="s">
        <v>403</v>
      </c>
      <c r="L155" s="121">
        <v>18</v>
      </c>
      <c r="M155" s="121">
        <v>9900</v>
      </c>
      <c r="N155" s="121">
        <v>1782</v>
      </c>
      <c r="O155" s="121">
        <v>0</v>
      </c>
      <c r="P155" s="121">
        <v>0</v>
      </c>
      <c r="Q155" s="121">
        <v>0</v>
      </c>
      <c r="R155" s="119" t="s">
        <v>1002</v>
      </c>
      <c r="S155" s="119" t="s">
        <v>538</v>
      </c>
      <c r="T155" s="119" t="s">
        <v>405</v>
      </c>
      <c r="U155" s="119" t="s">
        <v>586</v>
      </c>
      <c r="V155" s="119" t="s">
        <v>407</v>
      </c>
      <c r="W155" s="119"/>
      <c r="X155" s="190">
        <f>VLOOKUP(D155,CN!$D$8:$L$74,9,0)</f>
        <v>9900</v>
      </c>
    </row>
    <row r="156" spans="2:24" s="190" customFormat="1">
      <c r="B156" s="119" t="s">
        <v>456</v>
      </c>
      <c r="C156" s="119" t="s">
        <v>457</v>
      </c>
      <c r="D156" s="119" t="s">
        <v>1003</v>
      </c>
      <c r="E156" s="119" t="s">
        <v>607</v>
      </c>
      <c r="F156" s="119" t="s">
        <v>464</v>
      </c>
      <c r="G156" s="119" t="s">
        <v>414</v>
      </c>
      <c r="H156" s="119" t="s">
        <v>402</v>
      </c>
      <c r="I156" s="119" t="s">
        <v>404</v>
      </c>
      <c r="J156" s="121">
        <v>7434</v>
      </c>
      <c r="K156" s="119" t="s">
        <v>403</v>
      </c>
      <c r="L156" s="121">
        <v>18</v>
      </c>
      <c r="M156" s="121">
        <v>6300</v>
      </c>
      <c r="N156" s="121">
        <v>1134</v>
      </c>
      <c r="O156" s="121">
        <v>0</v>
      </c>
      <c r="P156" s="121">
        <v>0</v>
      </c>
      <c r="Q156" s="121">
        <v>0</v>
      </c>
      <c r="R156" s="119" t="s">
        <v>1004</v>
      </c>
      <c r="S156" s="119" t="s">
        <v>538</v>
      </c>
      <c r="T156" s="119" t="s">
        <v>405</v>
      </c>
      <c r="U156" s="119" t="s">
        <v>586</v>
      </c>
      <c r="V156" s="119" t="s">
        <v>407</v>
      </c>
      <c r="W156" s="119"/>
      <c r="X156" s="190">
        <f>VLOOKUP(D156,CN!$D$8:$L$74,9,0)</f>
        <v>6300</v>
      </c>
    </row>
    <row r="157" spans="2:24" s="190" customFormat="1">
      <c r="B157" s="119" t="s">
        <v>435</v>
      </c>
      <c r="C157" s="119" t="s">
        <v>436</v>
      </c>
      <c r="D157" s="119" t="s">
        <v>1005</v>
      </c>
      <c r="E157" s="119" t="s">
        <v>554</v>
      </c>
      <c r="F157" s="119" t="s">
        <v>464</v>
      </c>
      <c r="G157" s="119" t="s">
        <v>437</v>
      </c>
      <c r="H157" s="119" t="s">
        <v>402</v>
      </c>
      <c r="I157" s="119" t="s">
        <v>404</v>
      </c>
      <c r="J157" s="121">
        <v>215232</v>
      </c>
      <c r="K157" s="119" t="s">
        <v>403</v>
      </c>
      <c r="L157" s="121">
        <v>18</v>
      </c>
      <c r="M157" s="121">
        <v>182400</v>
      </c>
      <c r="N157" s="121">
        <v>32832</v>
      </c>
      <c r="O157" s="121">
        <v>0</v>
      </c>
      <c r="P157" s="121">
        <v>0</v>
      </c>
      <c r="Q157" s="121">
        <v>0</v>
      </c>
      <c r="R157" s="119" t="s">
        <v>1006</v>
      </c>
      <c r="S157" s="119" t="s">
        <v>537</v>
      </c>
      <c r="T157" s="119" t="s">
        <v>405</v>
      </c>
      <c r="U157" s="119" t="s">
        <v>538</v>
      </c>
      <c r="V157" s="119" t="s">
        <v>407</v>
      </c>
      <c r="W157" s="119"/>
      <c r="X157" s="190">
        <f>VLOOKUP(D157,CN!$D$8:$L$74,9,0)</f>
        <v>182400</v>
      </c>
    </row>
    <row r="158" spans="2:24" s="190" customFormat="1">
      <c r="B158" s="119" t="s">
        <v>465</v>
      </c>
      <c r="C158" s="119" t="s">
        <v>466</v>
      </c>
      <c r="D158" s="119" t="s">
        <v>1007</v>
      </c>
      <c r="E158" s="119" t="s">
        <v>468</v>
      </c>
      <c r="F158" s="119" t="s">
        <v>464</v>
      </c>
      <c r="G158" s="119" t="s">
        <v>439</v>
      </c>
      <c r="H158" s="119" t="s">
        <v>402</v>
      </c>
      <c r="I158" s="119" t="s">
        <v>404</v>
      </c>
      <c r="J158" s="121">
        <v>48899.199999999997</v>
      </c>
      <c r="K158" s="119" t="s">
        <v>403</v>
      </c>
      <c r="L158" s="121">
        <v>18</v>
      </c>
      <c r="M158" s="121">
        <v>41440</v>
      </c>
      <c r="N158" s="121">
        <v>7459.2</v>
      </c>
      <c r="O158" s="121">
        <v>0</v>
      </c>
      <c r="P158" s="121">
        <v>0</v>
      </c>
      <c r="Q158" s="121">
        <v>0</v>
      </c>
      <c r="R158" s="119" t="s">
        <v>1008</v>
      </c>
      <c r="S158" s="119" t="s">
        <v>538</v>
      </c>
      <c r="T158" s="119" t="s">
        <v>405</v>
      </c>
      <c r="U158" s="119" t="s">
        <v>586</v>
      </c>
      <c r="V158" s="119" t="s">
        <v>407</v>
      </c>
      <c r="W158" s="119"/>
      <c r="X158" s="190">
        <f>VLOOKUP(D158,CN!$D$8:$L$74,9,0)</f>
        <v>41440</v>
      </c>
    </row>
    <row r="159" spans="2:24" s="190" customFormat="1">
      <c r="B159" s="277" t="s">
        <v>1009</v>
      </c>
      <c r="C159" s="277" t="s">
        <v>1010</v>
      </c>
      <c r="D159" s="277" t="s">
        <v>1011</v>
      </c>
      <c r="E159" s="277" t="s">
        <v>607</v>
      </c>
      <c r="F159" s="277" t="s">
        <v>464</v>
      </c>
      <c r="G159" s="277" t="s">
        <v>401</v>
      </c>
      <c r="H159" s="277" t="s">
        <v>402</v>
      </c>
      <c r="I159" s="277" t="s">
        <v>404</v>
      </c>
      <c r="J159" s="278">
        <v>248425.4</v>
      </c>
      <c r="K159" s="277" t="s">
        <v>403</v>
      </c>
      <c r="L159" s="278">
        <v>18</v>
      </c>
      <c r="M159" s="278">
        <v>210530</v>
      </c>
      <c r="N159" s="278">
        <v>37895.4</v>
      </c>
      <c r="O159" s="278">
        <v>0</v>
      </c>
      <c r="P159" s="278">
        <v>0</v>
      </c>
      <c r="Q159" s="278">
        <v>0</v>
      </c>
      <c r="R159" s="277" t="s">
        <v>1012</v>
      </c>
      <c r="S159" s="277" t="s">
        <v>607</v>
      </c>
      <c r="T159" s="277" t="s">
        <v>405</v>
      </c>
      <c r="U159" s="277" t="s">
        <v>766</v>
      </c>
      <c r="V159" s="277" t="s">
        <v>407</v>
      </c>
      <c r="W159" s="119"/>
      <c r="X159" s="190" t="e">
        <f>VLOOKUP(D159,CN!$D$8:$L$74,9,0)</f>
        <v>#N/A</v>
      </c>
    </row>
    <row r="160" spans="2:24" s="190" customFormat="1">
      <c r="B160" s="119" t="s">
        <v>1013</v>
      </c>
      <c r="C160" s="119" t="s">
        <v>1014</v>
      </c>
      <c r="D160" s="119" t="s">
        <v>1015</v>
      </c>
      <c r="E160" s="119" t="s">
        <v>554</v>
      </c>
      <c r="F160" s="119" t="s">
        <v>464</v>
      </c>
      <c r="G160" s="119" t="s">
        <v>463</v>
      </c>
      <c r="H160" s="119" t="s">
        <v>402</v>
      </c>
      <c r="I160" s="119" t="s">
        <v>404</v>
      </c>
      <c r="J160" s="121">
        <v>31388</v>
      </c>
      <c r="K160" s="119" t="s">
        <v>403</v>
      </c>
      <c r="L160" s="121">
        <v>18</v>
      </c>
      <c r="M160" s="121">
        <v>26600</v>
      </c>
      <c r="N160" s="121">
        <v>4788</v>
      </c>
      <c r="O160" s="121">
        <v>0</v>
      </c>
      <c r="P160" s="121">
        <v>0</v>
      </c>
      <c r="Q160" s="121">
        <v>0</v>
      </c>
      <c r="R160" s="119" t="s">
        <v>1016</v>
      </c>
      <c r="S160" s="119" t="s">
        <v>537</v>
      </c>
      <c r="T160" s="119" t="s">
        <v>405</v>
      </c>
      <c r="U160" s="119" t="s">
        <v>538</v>
      </c>
      <c r="V160" s="119" t="s">
        <v>407</v>
      </c>
      <c r="W160" s="119"/>
      <c r="X160" s="190">
        <f>VLOOKUP(D160,CN!$D$8:$L$74,9,0)</f>
        <v>26600</v>
      </c>
    </row>
    <row r="161" spans="1:24" s="190" customFormat="1">
      <c r="B161" s="277" t="s">
        <v>1017</v>
      </c>
      <c r="C161" s="277" t="s">
        <v>1018</v>
      </c>
      <c r="D161" s="277" t="s">
        <v>1019</v>
      </c>
      <c r="E161" s="277" t="s">
        <v>607</v>
      </c>
      <c r="F161" s="277" t="s">
        <v>464</v>
      </c>
      <c r="G161" s="277" t="s">
        <v>419</v>
      </c>
      <c r="H161" s="277" t="s">
        <v>402</v>
      </c>
      <c r="I161" s="277" t="s">
        <v>404</v>
      </c>
      <c r="J161" s="278">
        <v>79543.8</v>
      </c>
      <c r="K161" s="277" t="s">
        <v>403</v>
      </c>
      <c r="L161" s="278">
        <v>18</v>
      </c>
      <c r="M161" s="278">
        <v>67410</v>
      </c>
      <c r="N161" s="278">
        <v>12133.8</v>
      </c>
      <c r="O161" s="278">
        <v>0</v>
      </c>
      <c r="P161" s="278">
        <v>0</v>
      </c>
      <c r="Q161" s="278">
        <v>0</v>
      </c>
      <c r="R161" s="277" t="s">
        <v>1020</v>
      </c>
      <c r="S161" s="277" t="s">
        <v>607</v>
      </c>
      <c r="T161" s="277" t="s">
        <v>405</v>
      </c>
      <c r="U161" s="277" t="s">
        <v>766</v>
      </c>
      <c r="V161" s="277" t="s">
        <v>407</v>
      </c>
      <c r="W161" s="119"/>
      <c r="X161" s="190" t="e">
        <f>VLOOKUP(D161,CN!$D$8:$L$74,9,0)</f>
        <v>#N/A</v>
      </c>
    </row>
    <row r="162" spans="1:24" s="190" customFormat="1">
      <c r="B162" s="277" t="s">
        <v>1017</v>
      </c>
      <c r="C162" s="277" t="s">
        <v>1018</v>
      </c>
      <c r="D162" s="277" t="s">
        <v>1021</v>
      </c>
      <c r="E162" s="277" t="s">
        <v>607</v>
      </c>
      <c r="F162" s="277" t="s">
        <v>464</v>
      </c>
      <c r="G162" s="277" t="s">
        <v>419</v>
      </c>
      <c r="H162" s="277" t="s">
        <v>402</v>
      </c>
      <c r="I162" s="277" t="s">
        <v>404</v>
      </c>
      <c r="J162" s="278">
        <v>37170</v>
      </c>
      <c r="K162" s="277" t="s">
        <v>403</v>
      </c>
      <c r="L162" s="278">
        <v>18</v>
      </c>
      <c r="M162" s="278">
        <v>31500</v>
      </c>
      <c r="N162" s="278">
        <v>5670</v>
      </c>
      <c r="O162" s="278">
        <v>0</v>
      </c>
      <c r="P162" s="278">
        <v>0</v>
      </c>
      <c r="Q162" s="278">
        <v>0</v>
      </c>
      <c r="R162" s="277" t="s">
        <v>1022</v>
      </c>
      <c r="S162" s="277" t="s">
        <v>607</v>
      </c>
      <c r="T162" s="277" t="s">
        <v>405</v>
      </c>
      <c r="U162" s="277" t="s">
        <v>766</v>
      </c>
      <c r="V162" s="277" t="s">
        <v>407</v>
      </c>
      <c r="W162" s="119"/>
      <c r="X162" s="190" t="e">
        <f>VLOOKUP(D162,CN!$D$8:$L$74,9,0)</f>
        <v>#N/A</v>
      </c>
    </row>
    <row r="163" spans="1:24" s="190" customFormat="1">
      <c r="B163" s="119" t="s">
        <v>1023</v>
      </c>
      <c r="C163" s="119" t="s">
        <v>1024</v>
      </c>
      <c r="D163" s="119" t="s">
        <v>1025</v>
      </c>
      <c r="E163" s="119" t="s">
        <v>658</v>
      </c>
      <c r="F163" s="119" t="s">
        <v>464</v>
      </c>
      <c r="G163" s="119" t="s">
        <v>401</v>
      </c>
      <c r="H163" s="119" t="s">
        <v>402</v>
      </c>
      <c r="I163" s="119" t="s">
        <v>404</v>
      </c>
      <c r="J163" s="121">
        <v>61950</v>
      </c>
      <c r="K163" s="119" t="s">
        <v>403</v>
      </c>
      <c r="L163" s="121">
        <v>18</v>
      </c>
      <c r="M163" s="121">
        <v>52500</v>
      </c>
      <c r="N163" s="121">
        <v>9450</v>
      </c>
      <c r="O163" s="121">
        <v>0</v>
      </c>
      <c r="P163" s="121">
        <v>0</v>
      </c>
      <c r="Q163" s="121">
        <v>0</v>
      </c>
      <c r="R163" s="119" t="s">
        <v>1026</v>
      </c>
      <c r="S163" s="119" t="s">
        <v>537</v>
      </c>
      <c r="T163" s="119" t="s">
        <v>405</v>
      </c>
      <c r="U163" s="119" t="s">
        <v>538</v>
      </c>
      <c r="V163" s="119" t="s">
        <v>407</v>
      </c>
      <c r="W163" s="119"/>
      <c r="X163" s="190">
        <f>VLOOKUP(D163,CN!$D$8:$L$74,9,0)</f>
        <v>52500</v>
      </c>
    </row>
    <row r="164" spans="1:24" s="190" customFormat="1">
      <c r="B164" s="119" t="s">
        <v>691</v>
      </c>
      <c r="C164" s="119" t="s">
        <v>692</v>
      </c>
      <c r="D164" s="119" t="s">
        <v>1027</v>
      </c>
      <c r="E164" s="119" t="s">
        <v>694</v>
      </c>
      <c r="F164" s="119" t="s">
        <v>464</v>
      </c>
      <c r="G164" s="119" t="s">
        <v>445</v>
      </c>
      <c r="H164" s="119" t="s">
        <v>402</v>
      </c>
      <c r="I164" s="119" t="s">
        <v>404</v>
      </c>
      <c r="J164" s="121">
        <v>12142.2</v>
      </c>
      <c r="K164" s="119" t="s">
        <v>403</v>
      </c>
      <c r="L164" s="121">
        <v>18</v>
      </c>
      <c r="M164" s="121">
        <v>10290</v>
      </c>
      <c r="N164" s="121">
        <v>1852.2</v>
      </c>
      <c r="O164" s="121">
        <v>0</v>
      </c>
      <c r="P164" s="121">
        <v>0</v>
      </c>
      <c r="Q164" s="121">
        <v>0</v>
      </c>
      <c r="R164" s="119" t="s">
        <v>1028</v>
      </c>
      <c r="S164" s="119" t="s">
        <v>538</v>
      </c>
      <c r="T164" s="119" t="s">
        <v>405</v>
      </c>
      <c r="U164" s="119" t="s">
        <v>586</v>
      </c>
      <c r="V164" s="119" t="s">
        <v>407</v>
      </c>
      <c r="W164" s="119"/>
      <c r="X164" s="190">
        <f>VLOOKUP(D164,CN!$D$8:$L$74,9,0)</f>
        <v>10290</v>
      </c>
    </row>
    <row r="165" spans="1:24" s="190" customFormat="1">
      <c r="B165" s="119" t="s">
        <v>691</v>
      </c>
      <c r="C165" s="119" t="s">
        <v>692</v>
      </c>
      <c r="D165" s="119" t="s">
        <v>1029</v>
      </c>
      <c r="E165" s="119" t="s">
        <v>694</v>
      </c>
      <c r="F165" s="119" t="s">
        <v>464</v>
      </c>
      <c r="G165" s="119" t="s">
        <v>445</v>
      </c>
      <c r="H165" s="119" t="s">
        <v>402</v>
      </c>
      <c r="I165" s="119" t="s">
        <v>404</v>
      </c>
      <c r="J165" s="121">
        <v>12142.2</v>
      </c>
      <c r="K165" s="119" t="s">
        <v>403</v>
      </c>
      <c r="L165" s="121">
        <v>18</v>
      </c>
      <c r="M165" s="121">
        <v>10290</v>
      </c>
      <c r="N165" s="121">
        <v>1852.2</v>
      </c>
      <c r="O165" s="121">
        <v>0</v>
      </c>
      <c r="P165" s="121">
        <v>0</v>
      </c>
      <c r="Q165" s="121">
        <v>0</v>
      </c>
      <c r="R165" s="119" t="s">
        <v>1030</v>
      </c>
      <c r="S165" s="119" t="s">
        <v>538</v>
      </c>
      <c r="T165" s="119" t="s">
        <v>405</v>
      </c>
      <c r="U165" s="119" t="s">
        <v>586</v>
      </c>
      <c r="V165" s="119" t="s">
        <v>407</v>
      </c>
      <c r="W165" s="119"/>
      <c r="X165" s="190">
        <f>VLOOKUP(D165,CN!$D$8:$L$74,9,0)</f>
        <v>10290</v>
      </c>
    </row>
    <row r="166" spans="1:24" s="190" customFormat="1">
      <c r="B166" s="119" t="s">
        <v>1031</v>
      </c>
      <c r="C166" s="119" t="s">
        <v>1032</v>
      </c>
      <c r="D166" s="119" t="s">
        <v>1033</v>
      </c>
      <c r="E166" s="119" t="s">
        <v>537</v>
      </c>
      <c r="F166" s="119" t="s">
        <v>464</v>
      </c>
      <c r="G166" s="119" t="s">
        <v>408</v>
      </c>
      <c r="H166" s="119" t="s">
        <v>402</v>
      </c>
      <c r="I166" s="119" t="s">
        <v>404</v>
      </c>
      <c r="J166" s="121">
        <v>187619.94</v>
      </c>
      <c r="K166" s="119" t="s">
        <v>403</v>
      </c>
      <c r="L166" s="121">
        <v>18</v>
      </c>
      <c r="M166" s="121">
        <v>158999.95000000001</v>
      </c>
      <c r="N166" s="121">
        <v>28619.99</v>
      </c>
      <c r="O166" s="121">
        <v>0</v>
      </c>
      <c r="P166" s="121">
        <v>0</v>
      </c>
      <c r="Q166" s="121">
        <v>0</v>
      </c>
      <c r="R166" s="119" t="s">
        <v>1034</v>
      </c>
      <c r="S166" s="119" t="s">
        <v>538</v>
      </c>
      <c r="T166" s="119" t="s">
        <v>405</v>
      </c>
      <c r="U166" s="119" t="s">
        <v>586</v>
      </c>
      <c r="V166" s="119" t="s">
        <v>407</v>
      </c>
      <c r="W166" s="119"/>
      <c r="X166" s="190">
        <f>VLOOKUP(D166,CN!$D$8:$L$74,9,0)</f>
        <v>158999.96</v>
      </c>
    </row>
    <row r="167" spans="1:24" s="190" customFormat="1">
      <c r="B167" s="119"/>
      <c r="C167" s="119"/>
      <c r="D167" s="119"/>
      <c r="E167" s="119"/>
      <c r="F167" s="119"/>
      <c r="G167" s="119"/>
      <c r="H167" s="119"/>
      <c r="I167" s="119"/>
      <c r="J167" s="121"/>
      <c r="K167" s="119"/>
      <c r="L167" s="121"/>
      <c r="M167" s="121"/>
      <c r="N167" s="121"/>
      <c r="O167" s="121"/>
      <c r="P167" s="121"/>
      <c r="Q167" s="120"/>
      <c r="R167" s="119"/>
      <c r="S167" s="119"/>
      <c r="T167" s="119"/>
      <c r="U167" s="119"/>
      <c r="V167" s="119"/>
      <c r="W167" s="119"/>
    </row>
    <row r="168" spans="1:24" s="144" customFormat="1">
      <c r="B168" s="119"/>
      <c r="C168" s="119"/>
      <c r="D168" s="119"/>
      <c r="E168" s="119"/>
      <c r="F168" s="119"/>
      <c r="G168" s="119"/>
      <c r="H168" s="119"/>
      <c r="I168" s="119"/>
      <c r="J168" s="120"/>
      <c r="K168" s="119"/>
      <c r="L168" s="120"/>
      <c r="M168" s="121"/>
      <c r="N168" s="121"/>
      <c r="O168" s="121"/>
      <c r="P168" s="121"/>
      <c r="Q168" s="121"/>
      <c r="R168" s="119"/>
      <c r="S168" s="119"/>
      <c r="T168" s="119"/>
      <c r="U168" s="119"/>
      <c r="V168" s="119"/>
      <c r="W168" s="119"/>
    </row>
    <row r="169" spans="1:24" s="108" customFormat="1"/>
    <row r="170" spans="1:24" s="108" customFormat="1">
      <c r="E170" s="108">
        <f>SUBTOTAL(9,E172:E199)</f>
        <v>3514338.3400000003</v>
      </c>
      <c r="M170" s="108">
        <f>SUM(M172:M199)</f>
        <v>3514338.3400000003</v>
      </c>
    </row>
    <row r="171" spans="1:24" s="129" customFormat="1" ht="96">
      <c r="A171" s="129" t="s">
        <v>151</v>
      </c>
      <c r="B171" s="132" t="s">
        <v>39</v>
      </c>
      <c r="C171" s="132" t="s">
        <v>27</v>
      </c>
      <c r="D171" s="132" t="s">
        <v>28</v>
      </c>
      <c r="E171" s="130" t="s">
        <v>29</v>
      </c>
      <c r="F171" s="132" t="s">
        <v>40</v>
      </c>
      <c r="G171" s="132" t="s">
        <v>41</v>
      </c>
      <c r="H171" s="132" t="s">
        <v>42</v>
      </c>
      <c r="L171" s="130" t="s">
        <v>34</v>
      </c>
      <c r="M171" s="130" t="s">
        <v>35</v>
      </c>
      <c r="N171" s="117" t="s">
        <v>135</v>
      </c>
      <c r="O171" s="130" t="s">
        <v>36</v>
      </c>
      <c r="P171" s="118" t="s">
        <v>138</v>
      </c>
      <c r="Q171" s="118" t="s">
        <v>139</v>
      </c>
      <c r="R171" s="118" t="s">
        <v>140</v>
      </c>
      <c r="S171" s="118" t="s">
        <v>141</v>
      </c>
      <c r="T171" s="118" t="s">
        <v>142</v>
      </c>
      <c r="U171" s="118" t="s">
        <v>143</v>
      </c>
    </row>
    <row r="172" spans="1:24" s="144" customFormat="1">
      <c r="B172" s="119" t="s">
        <v>467</v>
      </c>
      <c r="C172" s="119" t="s">
        <v>1038</v>
      </c>
      <c r="D172" s="119" t="s">
        <v>469</v>
      </c>
      <c r="E172" s="121">
        <v>44846.239999999998</v>
      </c>
      <c r="F172" s="119" t="s">
        <v>403</v>
      </c>
      <c r="G172" s="119" t="s">
        <v>403</v>
      </c>
      <c r="H172" s="119" t="s">
        <v>403</v>
      </c>
      <c r="L172" s="121">
        <v>0</v>
      </c>
      <c r="M172" s="121">
        <v>44846.239999999998</v>
      </c>
      <c r="N172" s="121">
        <v>0</v>
      </c>
      <c r="O172" s="121">
        <v>0</v>
      </c>
      <c r="P172" s="119" t="s">
        <v>1039</v>
      </c>
      <c r="Q172" s="119" t="s">
        <v>537</v>
      </c>
      <c r="R172" s="119" t="s">
        <v>405</v>
      </c>
      <c r="S172" s="119" t="s">
        <v>538</v>
      </c>
      <c r="T172" s="119" t="s">
        <v>407</v>
      </c>
      <c r="U172" s="119"/>
    </row>
    <row r="173" spans="1:24" s="144" customFormat="1">
      <c r="B173" s="119" t="s">
        <v>467</v>
      </c>
      <c r="C173" s="119" t="s">
        <v>1040</v>
      </c>
      <c r="D173" s="119" t="s">
        <v>766</v>
      </c>
      <c r="E173" s="121">
        <v>80930.98</v>
      </c>
      <c r="F173" s="119" t="s">
        <v>403</v>
      </c>
      <c r="G173" s="119" t="s">
        <v>403</v>
      </c>
      <c r="H173" s="119" t="s">
        <v>403</v>
      </c>
      <c r="L173" s="121">
        <v>0</v>
      </c>
      <c r="M173" s="121">
        <v>80930.98</v>
      </c>
      <c r="N173" s="121">
        <v>0</v>
      </c>
      <c r="O173" s="121">
        <v>0</v>
      </c>
      <c r="P173" s="119" t="s">
        <v>1041</v>
      </c>
      <c r="Q173" s="119" t="s">
        <v>538</v>
      </c>
      <c r="R173" s="119" t="s">
        <v>405</v>
      </c>
      <c r="S173" s="119" t="s">
        <v>586</v>
      </c>
      <c r="T173" s="119" t="s">
        <v>407</v>
      </c>
      <c r="U173" s="119"/>
    </row>
    <row r="174" spans="1:24" s="171" customFormat="1">
      <c r="B174" s="119" t="s">
        <v>467</v>
      </c>
      <c r="C174" s="119" t="s">
        <v>1042</v>
      </c>
      <c r="D174" s="119" t="s">
        <v>766</v>
      </c>
      <c r="E174" s="121">
        <v>41896.120000000003</v>
      </c>
      <c r="F174" s="119" t="s">
        <v>403</v>
      </c>
      <c r="G174" s="119" t="s">
        <v>403</v>
      </c>
      <c r="H174" s="119" t="s">
        <v>403</v>
      </c>
      <c r="L174" s="121">
        <v>0</v>
      </c>
      <c r="M174" s="121">
        <v>41896.120000000003</v>
      </c>
      <c r="N174" s="121">
        <v>0</v>
      </c>
      <c r="O174" s="121">
        <v>0</v>
      </c>
      <c r="P174" s="119" t="s">
        <v>1043</v>
      </c>
      <c r="Q174" s="119" t="s">
        <v>538</v>
      </c>
      <c r="R174" s="119" t="s">
        <v>405</v>
      </c>
      <c r="S174" s="119" t="s">
        <v>586</v>
      </c>
      <c r="T174" s="119" t="s">
        <v>407</v>
      </c>
      <c r="U174" s="119"/>
    </row>
    <row r="175" spans="1:24" s="171" customFormat="1">
      <c r="B175" s="119" t="s">
        <v>467</v>
      </c>
      <c r="C175" s="119" t="s">
        <v>1044</v>
      </c>
      <c r="D175" s="119" t="s">
        <v>766</v>
      </c>
      <c r="E175" s="121">
        <v>340592.61</v>
      </c>
      <c r="F175" s="119" t="s">
        <v>403</v>
      </c>
      <c r="G175" s="119" t="s">
        <v>403</v>
      </c>
      <c r="H175" s="119" t="s">
        <v>403</v>
      </c>
      <c r="L175" s="121">
        <v>0</v>
      </c>
      <c r="M175" s="121">
        <v>340592.61</v>
      </c>
      <c r="N175" s="121">
        <v>0</v>
      </c>
      <c r="O175" s="121">
        <v>0</v>
      </c>
      <c r="P175" s="119" t="s">
        <v>1045</v>
      </c>
      <c r="Q175" s="119" t="s">
        <v>538</v>
      </c>
      <c r="R175" s="119" t="s">
        <v>405</v>
      </c>
      <c r="S175" s="119" t="s">
        <v>586</v>
      </c>
      <c r="T175" s="119" t="s">
        <v>407</v>
      </c>
      <c r="U175" s="119"/>
    </row>
    <row r="176" spans="1:24" s="171" customFormat="1">
      <c r="B176" s="119" t="s">
        <v>467</v>
      </c>
      <c r="C176" s="119" t="s">
        <v>1046</v>
      </c>
      <c r="D176" s="119" t="s">
        <v>766</v>
      </c>
      <c r="E176" s="121">
        <v>18742.18</v>
      </c>
      <c r="F176" s="119" t="s">
        <v>403</v>
      </c>
      <c r="G176" s="119" t="s">
        <v>403</v>
      </c>
      <c r="H176" s="119" t="s">
        <v>403</v>
      </c>
      <c r="L176" s="121">
        <v>0</v>
      </c>
      <c r="M176" s="121">
        <v>18742.18</v>
      </c>
      <c r="N176" s="121">
        <v>0</v>
      </c>
      <c r="O176" s="121">
        <v>0</v>
      </c>
      <c r="P176" s="119" t="s">
        <v>1047</v>
      </c>
      <c r="Q176" s="119" t="s">
        <v>538</v>
      </c>
      <c r="R176" s="119" t="s">
        <v>405</v>
      </c>
      <c r="S176" s="119" t="s">
        <v>586</v>
      </c>
      <c r="T176" s="119" t="s">
        <v>407</v>
      </c>
      <c r="U176" s="119"/>
    </row>
    <row r="177" spans="2:21" s="171" customFormat="1">
      <c r="B177" s="119" t="s">
        <v>467</v>
      </c>
      <c r="C177" s="119" t="s">
        <v>1048</v>
      </c>
      <c r="D177" s="119" t="s">
        <v>766</v>
      </c>
      <c r="E177" s="121">
        <v>19678.03</v>
      </c>
      <c r="F177" s="119" t="s">
        <v>403</v>
      </c>
      <c r="G177" s="119" t="s">
        <v>403</v>
      </c>
      <c r="H177" s="119" t="s">
        <v>403</v>
      </c>
      <c r="L177" s="121">
        <v>0</v>
      </c>
      <c r="M177" s="121">
        <v>19678.03</v>
      </c>
      <c r="N177" s="121">
        <v>0</v>
      </c>
      <c r="O177" s="121">
        <v>0</v>
      </c>
      <c r="P177" s="119" t="s">
        <v>1049</v>
      </c>
      <c r="Q177" s="119" t="s">
        <v>538</v>
      </c>
      <c r="R177" s="119" t="s">
        <v>405</v>
      </c>
      <c r="S177" s="119" t="s">
        <v>586</v>
      </c>
      <c r="T177" s="119" t="s">
        <v>407</v>
      </c>
      <c r="U177" s="119"/>
    </row>
    <row r="178" spans="2:21" s="171" customFormat="1">
      <c r="B178" s="119" t="s">
        <v>467</v>
      </c>
      <c r="C178" s="119" t="s">
        <v>1050</v>
      </c>
      <c r="D178" s="119" t="s">
        <v>766</v>
      </c>
      <c r="E178" s="121">
        <v>36324.82</v>
      </c>
      <c r="F178" s="119" t="s">
        <v>403</v>
      </c>
      <c r="G178" s="119" t="s">
        <v>403</v>
      </c>
      <c r="H178" s="119" t="s">
        <v>403</v>
      </c>
      <c r="L178" s="121">
        <v>0</v>
      </c>
      <c r="M178" s="121">
        <v>36324.82</v>
      </c>
      <c r="N178" s="121">
        <v>0</v>
      </c>
      <c r="O178" s="121">
        <v>0</v>
      </c>
      <c r="P178" s="119" t="s">
        <v>1051</v>
      </c>
      <c r="Q178" s="119" t="s">
        <v>538</v>
      </c>
      <c r="R178" s="119" t="s">
        <v>405</v>
      </c>
      <c r="S178" s="119" t="s">
        <v>586</v>
      </c>
      <c r="T178" s="119" t="s">
        <v>407</v>
      </c>
      <c r="U178" s="119"/>
    </row>
    <row r="179" spans="2:21" s="171" customFormat="1">
      <c r="B179" s="119" t="s">
        <v>467</v>
      </c>
      <c r="C179" s="119" t="s">
        <v>1052</v>
      </c>
      <c r="D179" s="119" t="s">
        <v>766</v>
      </c>
      <c r="E179" s="121">
        <v>213063.86</v>
      </c>
      <c r="F179" s="119" t="s">
        <v>403</v>
      </c>
      <c r="G179" s="119" t="s">
        <v>403</v>
      </c>
      <c r="H179" s="119" t="s">
        <v>403</v>
      </c>
      <c r="L179" s="121">
        <v>0</v>
      </c>
      <c r="M179" s="121">
        <v>213063.86</v>
      </c>
      <c r="N179" s="121">
        <v>0</v>
      </c>
      <c r="O179" s="121">
        <v>0</v>
      </c>
      <c r="P179" s="119" t="s">
        <v>1053</v>
      </c>
      <c r="Q179" s="119" t="s">
        <v>538</v>
      </c>
      <c r="R179" s="119" t="s">
        <v>405</v>
      </c>
      <c r="S179" s="119" t="s">
        <v>586</v>
      </c>
      <c r="T179" s="119" t="s">
        <v>407</v>
      </c>
      <c r="U179" s="119"/>
    </row>
    <row r="180" spans="2:21" s="171" customFormat="1">
      <c r="B180" s="119" t="s">
        <v>467</v>
      </c>
      <c r="C180" s="119" t="s">
        <v>1054</v>
      </c>
      <c r="D180" s="119" t="s">
        <v>766</v>
      </c>
      <c r="E180" s="121">
        <v>100528.5</v>
      </c>
      <c r="F180" s="119" t="s">
        <v>403</v>
      </c>
      <c r="G180" s="119" t="s">
        <v>403</v>
      </c>
      <c r="H180" s="119" t="s">
        <v>403</v>
      </c>
      <c r="L180" s="121">
        <v>0</v>
      </c>
      <c r="M180" s="121">
        <v>100528.5</v>
      </c>
      <c r="N180" s="121">
        <v>0</v>
      </c>
      <c r="O180" s="121">
        <v>0</v>
      </c>
      <c r="P180" s="119" t="s">
        <v>1055</v>
      </c>
      <c r="Q180" s="119" t="s">
        <v>538</v>
      </c>
      <c r="R180" s="119" t="s">
        <v>405</v>
      </c>
      <c r="S180" s="119" t="s">
        <v>586</v>
      </c>
      <c r="T180" s="119" t="s">
        <v>407</v>
      </c>
      <c r="U180" s="119"/>
    </row>
    <row r="181" spans="2:21" s="171" customFormat="1">
      <c r="B181" s="119" t="s">
        <v>467</v>
      </c>
      <c r="C181" s="119" t="s">
        <v>1056</v>
      </c>
      <c r="D181" s="119" t="s">
        <v>766</v>
      </c>
      <c r="E181" s="121">
        <v>63005.67</v>
      </c>
      <c r="F181" s="119" t="s">
        <v>403</v>
      </c>
      <c r="G181" s="119" t="s">
        <v>403</v>
      </c>
      <c r="H181" s="119" t="s">
        <v>403</v>
      </c>
      <c r="L181" s="121">
        <v>0</v>
      </c>
      <c r="M181" s="121">
        <v>63005.67</v>
      </c>
      <c r="N181" s="121">
        <v>0</v>
      </c>
      <c r="O181" s="121">
        <v>0</v>
      </c>
      <c r="P181" s="119" t="s">
        <v>1057</v>
      </c>
      <c r="Q181" s="119" t="s">
        <v>538</v>
      </c>
      <c r="R181" s="119" t="s">
        <v>405</v>
      </c>
      <c r="S181" s="119" t="s">
        <v>586</v>
      </c>
      <c r="T181" s="119" t="s">
        <v>407</v>
      </c>
      <c r="U181" s="119"/>
    </row>
    <row r="182" spans="2:21" s="171" customFormat="1">
      <c r="B182" s="119" t="s">
        <v>467</v>
      </c>
      <c r="C182" s="119" t="s">
        <v>1058</v>
      </c>
      <c r="D182" s="119" t="s">
        <v>766</v>
      </c>
      <c r="E182" s="121">
        <v>138787.65</v>
      </c>
      <c r="F182" s="119" t="s">
        <v>403</v>
      </c>
      <c r="G182" s="119" t="s">
        <v>403</v>
      </c>
      <c r="H182" s="119" t="s">
        <v>403</v>
      </c>
      <c r="L182" s="121">
        <v>0</v>
      </c>
      <c r="M182" s="121">
        <v>138787.65</v>
      </c>
      <c r="N182" s="121">
        <v>0</v>
      </c>
      <c r="O182" s="121">
        <v>0</v>
      </c>
      <c r="P182" s="119" t="s">
        <v>1059</v>
      </c>
      <c r="Q182" s="119" t="s">
        <v>538</v>
      </c>
      <c r="R182" s="119" t="s">
        <v>405</v>
      </c>
      <c r="S182" s="119" t="s">
        <v>586</v>
      </c>
      <c r="T182" s="119" t="s">
        <v>407</v>
      </c>
      <c r="U182" s="119"/>
    </row>
    <row r="183" spans="2:21" s="171" customFormat="1">
      <c r="B183" s="119" t="s">
        <v>467</v>
      </c>
      <c r="C183" s="119" t="s">
        <v>1060</v>
      </c>
      <c r="D183" s="119" t="s">
        <v>766</v>
      </c>
      <c r="E183" s="121">
        <v>138846.70000000001</v>
      </c>
      <c r="F183" s="119" t="s">
        <v>403</v>
      </c>
      <c r="G183" s="119" t="s">
        <v>403</v>
      </c>
      <c r="H183" s="119" t="s">
        <v>403</v>
      </c>
      <c r="L183" s="121">
        <v>0</v>
      </c>
      <c r="M183" s="121">
        <v>138846.70000000001</v>
      </c>
      <c r="N183" s="121">
        <v>0</v>
      </c>
      <c r="O183" s="121">
        <v>0</v>
      </c>
      <c r="P183" s="119" t="s">
        <v>1061</v>
      </c>
      <c r="Q183" s="119" t="s">
        <v>538</v>
      </c>
      <c r="R183" s="119" t="s">
        <v>405</v>
      </c>
      <c r="S183" s="119" t="s">
        <v>586</v>
      </c>
      <c r="T183" s="119" t="s">
        <v>407</v>
      </c>
      <c r="U183" s="119"/>
    </row>
    <row r="184" spans="2:21" s="171" customFormat="1">
      <c r="B184" s="119" t="s">
        <v>467</v>
      </c>
      <c r="C184" s="119" t="s">
        <v>1062</v>
      </c>
      <c r="D184" s="119" t="s">
        <v>766</v>
      </c>
      <c r="E184" s="121">
        <v>240508.78</v>
      </c>
      <c r="F184" s="119" t="s">
        <v>403</v>
      </c>
      <c r="G184" s="119" t="s">
        <v>403</v>
      </c>
      <c r="H184" s="119" t="s">
        <v>403</v>
      </c>
      <c r="L184" s="121">
        <v>0</v>
      </c>
      <c r="M184" s="121">
        <v>240508.78</v>
      </c>
      <c r="N184" s="121">
        <v>0</v>
      </c>
      <c r="O184" s="121">
        <v>0</v>
      </c>
      <c r="P184" s="119" t="s">
        <v>1063</v>
      </c>
      <c r="Q184" s="119" t="s">
        <v>538</v>
      </c>
      <c r="R184" s="119" t="s">
        <v>405</v>
      </c>
      <c r="S184" s="119" t="s">
        <v>586</v>
      </c>
      <c r="T184" s="119" t="s">
        <v>407</v>
      </c>
      <c r="U184" s="119"/>
    </row>
    <row r="185" spans="2:21" s="171" customFormat="1">
      <c r="B185" s="119" t="s">
        <v>467</v>
      </c>
      <c r="C185" s="119" t="s">
        <v>1064</v>
      </c>
      <c r="D185" s="119" t="s">
        <v>766</v>
      </c>
      <c r="E185" s="121">
        <v>62632.58</v>
      </c>
      <c r="F185" s="119" t="s">
        <v>403</v>
      </c>
      <c r="G185" s="119" t="s">
        <v>403</v>
      </c>
      <c r="H185" s="119" t="s">
        <v>403</v>
      </c>
      <c r="L185" s="121">
        <v>0</v>
      </c>
      <c r="M185" s="121">
        <v>62632.58</v>
      </c>
      <c r="N185" s="121">
        <v>0</v>
      </c>
      <c r="O185" s="121">
        <v>0</v>
      </c>
      <c r="P185" s="119" t="s">
        <v>1065</v>
      </c>
      <c r="Q185" s="119" t="s">
        <v>538</v>
      </c>
      <c r="R185" s="119" t="s">
        <v>405</v>
      </c>
      <c r="S185" s="119" t="s">
        <v>586</v>
      </c>
      <c r="T185" s="119" t="s">
        <v>407</v>
      </c>
      <c r="U185" s="119"/>
    </row>
    <row r="186" spans="2:21" s="171" customFormat="1">
      <c r="B186" s="119" t="s">
        <v>467</v>
      </c>
      <c r="C186" s="119" t="s">
        <v>1066</v>
      </c>
      <c r="D186" s="119" t="s">
        <v>766</v>
      </c>
      <c r="E186" s="121">
        <v>138656.13</v>
      </c>
      <c r="F186" s="119" t="s">
        <v>403</v>
      </c>
      <c r="G186" s="119" t="s">
        <v>403</v>
      </c>
      <c r="H186" s="119" t="s">
        <v>403</v>
      </c>
      <c r="L186" s="121">
        <v>0</v>
      </c>
      <c r="M186" s="121">
        <v>138656.13</v>
      </c>
      <c r="N186" s="121">
        <v>0</v>
      </c>
      <c r="O186" s="121">
        <v>0</v>
      </c>
      <c r="P186" s="119" t="s">
        <v>1067</v>
      </c>
      <c r="Q186" s="119" t="s">
        <v>538</v>
      </c>
      <c r="R186" s="119" t="s">
        <v>405</v>
      </c>
      <c r="S186" s="119" t="s">
        <v>586</v>
      </c>
      <c r="T186" s="119" t="s">
        <v>407</v>
      </c>
      <c r="U186" s="119"/>
    </row>
    <row r="187" spans="2:21" s="171" customFormat="1">
      <c r="B187" s="119" t="s">
        <v>467</v>
      </c>
      <c r="C187" s="119" t="s">
        <v>1068</v>
      </c>
      <c r="D187" s="119" t="s">
        <v>766</v>
      </c>
      <c r="E187" s="121">
        <v>12956.15</v>
      </c>
      <c r="F187" s="119" t="s">
        <v>403</v>
      </c>
      <c r="G187" s="119" t="s">
        <v>403</v>
      </c>
      <c r="H187" s="119" t="s">
        <v>403</v>
      </c>
      <c r="L187" s="121">
        <v>0</v>
      </c>
      <c r="M187" s="121">
        <v>12956.15</v>
      </c>
      <c r="N187" s="121">
        <v>0</v>
      </c>
      <c r="O187" s="121">
        <v>0</v>
      </c>
      <c r="P187" s="119" t="s">
        <v>1069</v>
      </c>
      <c r="Q187" s="119" t="s">
        <v>538</v>
      </c>
      <c r="R187" s="119" t="s">
        <v>405</v>
      </c>
      <c r="S187" s="119" t="s">
        <v>586</v>
      </c>
      <c r="T187" s="119" t="s">
        <v>407</v>
      </c>
      <c r="U187" s="119"/>
    </row>
    <row r="188" spans="2:21" s="171" customFormat="1">
      <c r="B188" s="119" t="s">
        <v>467</v>
      </c>
      <c r="C188" s="119" t="s">
        <v>1070</v>
      </c>
      <c r="D188" s="119" t="s">
        <v>766</v>
      </c>
      <c r="E188" s="121">
        <v>31677.75</v>
      </c>
      <c r="F188" s="119" t="s">
        <v>403</v>
      </c>
      <c r="G188" s="119" t="s">
        <v>403</v>
      </c>
      <c r="H188" s="119" t="s">
        <v>403</v>
      </c>
      <c r="L188" s="121">
        <v>0</v>
      </c>
      <c r="M188" s="121">
        <v>31677.75</v>
      </c>
      <c r="N188" s="121">
        <v>0</v>
      </c>
      <c r="O188" s="121">
        <v>0</v>
      </c>
      <c r="P188" s="119" t="s">
        <v>1071</v>
      </c>
      <c r="Q188" s="119" t="s">
        <v>538</v>
      </c>
      <c r="R188" s="119" t="s">
        <v>405</v>
      </c>
      <c r="S188" s="119" t="s">
        <v>586</v>
      </c>
      <c r="T188" s="119" t="s">
        <v>407</v>
      </c>
      <c r="U188" s="119"/>
    </row>
    <row r="189" spans="2:21" s="171" customFormat="1">
      <c r="B189" s="119" t="s">
        <v>467</v>
      </c>
      <c r="C189" s="119" t="s">
        <v>1072</v>
      </c>
      <c r="D189" s="119" t="s">
        <v>766</v>
      </c>
      <c r="E189" s="121">
        <v>43666.73</v>
      </c>
      <c r="F189" s="119" t="s">
        <v>403</v>
      </c>
      <c r="G189" s="119" t="s">
        <v>403</v>
      </c>
      <c r="H189" s="119" t="s">
        <v>403</v>
      </c>
      <c r="L189" s="121">
        <v>0</v>
      </c>
      <c r="M189" s="121">
        <v>43666.73</v>
      </c>
      <c r="N189" s="121">
        <v>0</v>
      </c>
      <c r="O189" s="121">
        <v>0</v>
      </c>
      <c r="P189" s="119" t="s">
        <v>1073</v>
      </c>
      <c r="Q189" s="119" t="s">
        <v>538</v>
      </c>
      <c r="R189" s="119" t="s">
        <v>405</v>
      </c>
      <c r="S189" s="119" t="s">
        <v>586</v>
      </c>
      <c r="T189" s="119" t="s">
        <v>407</v>
      </c>
      <c r="U189" s="119"/>
    </row>
    <row r="190" spans="2:21" s="171" customFormat="1">
      <c r="B190" s="119" t="s">
        <v>467</v>
      </c>
      <c r="C190" s="119" t="s">
        <v>1074</v>
      </c>
      <c r="D190" s="119" t="s">
        <v>766</v>
      </c>
      <c r="E190" s="121">
        <v>69411.72</v>
      </c>
      <c r="F190" s="119" t="s">
        <v>403</v>
      </c>
      <c r="G190" s="119" t="s">
        <v>403</v>
      </c>
      <c r="H190" s="119" t="s">
        <v>403</v>
      </c>
      <c r="L190" s="121">
        <v>0</v>
      </c>
      <c r="M190" s="121">
        <v>69411.72</v>
      </c>
      <c r="N190" s="121">
        <v>0</v>
      </c>
      <c r="O190" s="121">
        <v>0</v>
      </c>
      <c r="P190" s="119" t="s">
        <v>1075</v>
      </c>
      <c r="Q190" s="119" t="s">
        <v>538</v>
      </c>
      <c r="R190" s="119" t="s">
        <v>405</v>
      </c>
      <c r="S190" s="119" t="s">
        <v>586</v>
      </c>
      <c r="T190" s="119" t="s">
        <v>407</v>
      </c>
      <c r="U190" s="119"/>
    </row>
    <row r="191" spans="2:21" s="171" customFormat="1">
      <c r="B191" s="119" t="s">
        <v>467</v>
      </c>
      <c r="C191" s="119" t="s">
        <v>1076</v>
      </c>
      <c r="D191" s="119" t="s">
        <v>537</v>
      </c>
      <c r="E191" s="121">
        <v>121000</v>
      </c>
      <c r="F191" s="119" t="s">
        <v>403</v>
      </c>
      <c r="G191" s="119" t="s">
        <v>403</v>
      </c>
      <c r="H191" s="119" t="s">
        <v>403</v>
      </c>
      <c r="L191" s="121">
        <v>0</v>
      </c>
      <c r="M191" s="121">
        <v>121000</v>
      </c>
      <c r="N191" s="121">
        <v>0</v>
      </c>
      <c r="O191" s="121">
        <v>0</v>
      </c>
      <c r="P191" s="119" t="s">
        <v>1077</v>
      </c>
      <c r="Q191" s="119" t="s">
        <v>538</v>
      </c>
      <c r="R191" s="119" t="s">
        <v>405</v>
      </c>
      <c r="S191" s="119" t="s">
        <v>586</v>
      </c>
      <c r="T191" s="119" t="s">
        <v>407</v>
      </c>
      <c r="U191" s="119"/>
    </row>
    <row r="192" spans="2:21" s="171" customFormat="1">
      <c r="B192" s="119" t="s">
        <v>467</v>
      </c>
      <c r="C192" s="119" t="s">
        <v>1078</v>
      </c>
      <c r="D192" s="119" t="s">
        <v>469</v>
      </c>
      <c r="E192" s="121">
        <v>282368</v>
      </c>
      <c r="F192" s="119" t="s">
        <v>403</v>
      </c>
      <c r="G192" s="119" t="s">
        <v>403</v>
      </c>
      <c r="H192" s="119" t="s">
        <v>403</v>
      </c>
      <c r="L192" s="121">
        <v>0</v>
      </c>
      <c r="M192" s="121">
        <v>282368</v>
      </c>
      <c r="N192" s="121">
        <v>0</v>
      </c>
      <c r="O192" s="121">
        <v>0</v>
      </c>
      <c r="P192" s="119" t="s">
        <v>1079</v>
      </c>
      <c r="Q192" s="119" t="s">
        <v>537</v>
      </c>
      <c r="R192" s="119" t="s">
        <v>405</v>
      </c>
      <c r="S192" s="119" t="s">
        <v>538</v>
      </c>
      <c r="T192" s="119" t="s">
        <v>407</v>
      </c>
      <c r="U192" s="119"/>
    </row>
    <row r="193" spans="1:21" s="171" customFormat="1">
      <c r="B193" s="119" t="s">
        <v>467</v>
      </c>
      <c r="C193" s="119" t="s">
        <v>1080</v>
      </c>
      <c r="D193" s="119" t="s">
        <v>469</v>
      </c>
      <c r="E193" s="121">
        <v>141184</v>
      </c>
      <c r="F193" s="119" t="s">
        <v>403</v>
      </c>
      <c r="G193" s="119" t="s">
        <v>403</v>
      </c>
      <c r="H193" s="119" t="s">
        <v>403</v>
      </c>
      <c r="L193" s="121">
        <v>0</v>
      </c>
      <c r="M193" s="121">
        <v>141184</v>
      </c>
      <c r="N193" s="121">
        <v>0</v>
      </c>
      <c r="O193" s="121">
        <v>0</v>
      </c>
      <c r="P193" s="119" t="s">
        <v>1081</v>
      </c>
      <c r="Q193" s="119" t="s">
        <v>537</v>
      </c>
      <c r="R193" s="119" t="s">
        <v>405</v>
      </c>
      <c r="S193" s="119" t="s">
        <v>538</v>
      </c>
      <c r="T193" s="119" t="s">
        <v>407</v>
      </c>
      <c r="U193" s="119"/>
    </row>
    <row r="194" spans="1:21" s="171" customFormat="1">
      <c r="B194" s="119" t="s">
        <v>467</v>
      </c>
      <c r="C194" s="119" t="s">
        <v>1082</v>
      </c>
      <c r="D194" s="119" t="s">
        <v>469</v>
      </c>
      <c r="E194" s="121">
        <v>271631.67</v>
      </c>
      <c r="F194" s="119" t="s">
        <v>403</v>
      </c>
      <c r="G194" s="119" t="s">
        <v>403</v>
      </c>
      <c r="H194" s="119" t="s">
        <v>403</v>
      </c>
      <c r="L194" s="121">
        <v>0</v>
      </c>
      <c r="M194" s="121">
        <v>271631.67</v>
      </c>
      <c r="N194" s="121">
        <v>0</v>
      </c>
      <c r="O194" s="121">
        <v>0</v>
      </c>
      <c r="P194" s="119" t="s">
        <v>1083</v>
      </c>
      <c r="Q194" s="119" t="s">
        <v>537</v>
      </c>
      <c r="R194" s="119" t="s">
        <v>405</v>
      </c>
      <c r="S194" s="119" t="s">
        <v>538</v>
      </c>
      <c r="T194" s="119" t="s">
        <v>407</v>
      </c>
      <c r="U194" s="119"/>
    </row>
    <row r="195" spans="1:21" s="171" customFormat="1">
      <c r="B195" s="119" t="s">
        <v>467</v>
      </c>
      <c r="C195" s="119" t="s">
        <v>1084</v>
      </c>
      <c r="D195" s="119" t="s">
        <v>469</v>
      </c>
      <c r="E195" s="121">
        <v>271631.67</v>
      </c>
      <c r="F195" s="119" t="s">
        <v>403</v>
      </c>
      <c r="G195" s="119" t="s">
        <v>403</v>
      </c>
      <c r="H195" s="119" t="s">
        <v>403</v>
      </c>
      <c r="L195" s="121">
        <v>0</v>
      </c>
      <c r="M195" s="121">
        <v>271631.67</v>
      </c>
      <c r="N195" s="121">
        <v>0</v>
      </c>
      <c r="O195" s="121">
        <v>0</v>
      </c>
      <c r="P195" s="119" t="s">
        <v>1085</v>
      </c>
      <c r="Q195" s="119" t="s">
        <v>537</v>
      </c>
      <c r="R195" s="119" t="s">
        <v>405</v>
      </c>
      <c r="S195" s="119" t="s">
        <v>538</v>
      </c>
      <c r="T195" s="119" t="s">
        <v>407</v>
      </c>
      <c r="U195" s="119"/>
    </row>
    <row r="196" spans="1:21" s="171" customFormat="1">
      <c r="B196" s="119" t="s">
        <v>467</v>
      </c>
      <c r="C196" s="119" t="s">
        <v>1086</v>
      </c>
      <c r="D196" s="119" t="s">
        <v>469</v>
      </c>
      <c r="E196" s="121">
        <v>271690.95</v>
      </c>
      <c r="F196" s="119" t="s">
        <v>403</v>
      </c>
      <c r="G196" s="119" t="s">
        <v>403</v>
      </c>
      <c r="H196" s="119" t="s">
        <v>403</v>
      </c>
      <c r="L196" s="121">
        <v>0</v>
      </c>
      <c r="M196" s="121">
        <v>271690.95</v>
      </c>
      <c r="N196" s="121">
        <v>0</v>
      </c>
      <c r="O196" s="121">
        <v>0</v>
      </c>
      <c r="P196" s="119" t="s">
        <v>1087</v>
      </c>
      <c r="Q196" s="119" t="s">
        <v>537</v>
      </c>
      <c r="R196" s="119" t="s">
        <v>405</v>
      </c>
      <c r="S196" s="119" t="s">
        <v>538</v>
      </c>
      <c r="T196" s="119" t="s">
        <v>407</v>
      </c>
      <c r="U196" s="119"/>
    </row>
    <row r="197" spans="1:21" s="171" customFormat="1">
      <c r="B197" s="119" t="s">
        <v>467</v>
      </c>
      <c r="C197" s="119" t="s">
        <v>1088</v>
      </c>
      <c r="D197" s="119" t="s">
        <v>469</v>
      </c>
      <c r="E197" s="121">
        <v>44140</v>
      </c>
      <c r="F197" s="119" t="s">
        <v>403</v>
      </c>
      <c r="G197" s="119" t="s">
        <v>403</v>
      </c>
      <c r="H197" s="119" t="s">
        <v>403</v>
      </c>
      <c r="L197" s="121">
        <v>0</v>
      </c>
      <c r="M197" s="121">
        <v>44140</v>
      </c>
      <c r="N197" s="121">
        <v>0</v>
      </c>
      <c r="O197" s="121">
        <v>0</v>
      </c>
      <c r="P197" s="119" t="s">
        <v>1089</v>
      </c>
      <c r="Q197" s="119" t="s">
        <v>537</v>
      </c>
      <c r="R197" s="119" t="s">
        <v>405</v>
      </c>
      <c r="S197" s="119" t="s">
        <v>538</v>
      </c>
      <c r="T197" s="119" t="s">
        <v>407</v>
      </c>
      <c r="U197" s="119"/>
    </row>
    <row r="198" spans="1:21" s="171" customFormat="1">
      <c r="B198" s="119" t="s">
        <v>467</v>
      </c>
      <c r="C198" s="119" t="s">
        <v>1090</v>
      </c>
      <c r="D198" s="119" t="s">
        <v>469</v>
      </c>
      <c r="E198" s="121">
        <v>271814.13</v>
      </c>
      <c r="F198" s="119" t="s">
        <v>403</v>
      </c>
      <c r="G198" s="119" t="s">
        <v>403</v>
      </c>
      <c r="H198" s="119" t="s">
        <v>403</v>
      </c>
      <c r="L198" s="121">
        <v>0</v>
      </c>
      <c r="M198" s="121">
        <v>271814.13</v>
      </c>
      <c r="N198" s="121">
        <v>0</v>
      </c>
      <c r="O198" s="121">
        <v>0</v>
      </c>
      <c r="P198" s="119" t="s">
        <v>1091</v>
      </c>
      <c r="Q198" s="119" t="s">
        <v>537</v>
      </c>
      <c r="R198" s="119" t="s">
        <v>405</v>
      </c>
      <c r="S198" s="119" t="s">
        <v>538</v>
      </c>
      <c r="T198" s="119" t="s">
        <v>407</v>
      </c>
      <c r="U198" s="119"/>
    </row>
    <row r="199" spans="1:21" s="144" customFormat="1">
      <c r="B199" s="119" t="s">
        <v>467</v>
      </c>
      <c r="C199" s="119" t="s">
        <v>1092</v>
      </c>
      <c r="D199" s="119" t="s">
        <v>469</v>
      </c>
      <c r="E199" s="121">
        <v>2124.7199999999998</v>
      </c>
      <c r="F199" s="119" t="s">
        <v>403</v>
      </c>
      <c r="G199" s="119" t="s">
        <v>403</v>
      </c>
      <c r="H199" s="119" t="s">
        <v>403</v>
      </c>
      <c r="L199" s="121">
        <v>0</v>
      </c>
      <c r="M199" s="121">
        <v>2124.7199999999998</v>
      </c>
      <c r="N199" s="121">
        <v>0</v>
      </c>
      <c r="O199" s="121">
        <v>0</v>
      </c>
      <c r="P199" s="119" t="s">
        <v>1093</v>
      </c>
      <c r="Q199" s="119" t="s">
        <v>537</v>
      </c>
      <c r="R199" s="119" t="s">
        <v>405</v>
      </c>
      <c r="S199" s="119" t="s">
        <v>538</v>
      </c>
      <c r="T199" s="119" t="s">
        <v>407</v>
      </c>
      <c r="U199" s="119"/>
    </row>
    <row r="200" spans="1:21">
      <c r="B200" s="119"/>
      <c r="C200" s="119"/>
      <c r="D200" s="119"/>
      <c r="E200" s="121"/>
      <c r="F200" s="119"/>
      <c r="G200" s="119"/>
      <c r="H200" s="119"/>
      <c r="L200" s="121"/>
      <c r="M200" s="121"/>
      <c r="N200" s="121"/>
      <c r="O200" s="121"/>
      <c r="P200" s="119"/>
      <c r="Q200" s="119"/>
      <c r="R200" s="119"/>
      <c r="S200" s="119"/>
      <c r="T200" s="119"/>
    </row>
    <row r="201" spans="1:21">
      <c r="A201" s="108" t="s">
        <v>470</v>
      </c>
      <c r="B201" s="119"/>
      <c r="C201" s="119"/>
      <c r="D201" s="119"/>
      <c r="E201" s="121"/>
      <c r="F201" s="119"/>
      <c r="G201" s="121"/>
      <c r="H201" s="119"/>
      <c r="J201" s="121">
        <f>SUM(J203:J204)</f>
        <v>139956</v>
      </c>
      <c r="L201" s="121"/>
      <c r="M201" s="121">
        <f>SUM(M203:M204)</f>
        <v>128400</v>
      </c>
      <c r="N201" s="121"/>
      <c r="O201" s="121"/>
      <c r="P201" s="119"/>
      <c r="Q201" s="119"/>
      <c r="R201" s="119"/>
      <c r="S201" s="119"/>
      <c r="T201" s="119"/>
    </row>
    <row r="202" spans="1:21" s="129" customFormat="1" ht="96">
      <c r="B202" s="180" t="s">
        <v>471</v>
      </c>
      <c r="C202" s="180" t="s">
        <v>472</v>
      </c>
      <c r="D202" s="180" t="s">
        <v>473</v>
      </c>
      <c r="E202" s="180" t="s">
        <v>474</v>
      </c>
      <c r="F202" s="180" t="s">
        <v>475</v>
      </c>
      <c r="J202" s="180" t="s">
        <v>476</v>
      </c>
      <c r="K202" s="180" t="s">
        <v>477</v>
      </c>
      <c r="L202" s="180" t="s">
        <v>478</v>
      </c>
      <c r="M202" s="180" t="s">
        <v>479</v>
      </c>
      <c r="N202" s="180" t="s">
        <v>480</v>
      </c>
      <c r="O202" s="180" t="s">
        <v>481</v>
      </c>
      <c r="P202" s="180" t="s">
        <v>482</v>
      </c>
      <c r="Q202" s="180" t="s">
        <v>483</v>
      </c>
      <c r="R202" s="180" t="s">
        <v>484</v>
      </c>
      <c r="S202" s="180" t="s">
        <v>485</v>
      </c>
      <c r="T202" s="180" t="s">
        <v>486</v>
      </c>
      <c r="U202" s="180" t="s">
        <v>487</v>
      </c>
    </row>
    <row r="203" spans="1:21" s="108" customFormat="1">
      <c r="B203" s="119" t="s">
        <v>488</v>
      </c>
      <c r="C203" s="119" t="s">
        <v>1035</v>
      </c>
      <c r="D203" s="119" t="s">
        <v>554</v>
      </c>
      <c r="E203" s="119" t="s">
        <v>464</v>
      </c>
      <c r="F203" s="119" t="s">
        <v>403</v>
      </c>
      <c r="J203" s="121">
        <v>75756</v>
      </c>
      <c r="K203" s="119" t="s">
        <v>403</v>
      </c>
      <c r="L203" s="121">
        <v>18</v>
      </c>
      <c r="M203" s="121">
        <v>64200</v>
      </c>
      <c r="N203" s="121">
        <v>11556</v>
      </c>
      <c r="O203" s="121">
        <v>0</v>
      </c>
      <c r="P203" s="119" t="s">
        <v>1036</v>
      </c>
      <c r="Q203" s="119" t="s">
        <v>537</v>
      </c>
      <c r="R203" s="119" t="s">
        <v>405</v>
      </c>
      <c r="S203" s="119" t="s">
        <v>538</v>
      </c>
      <c r="T203" s="119"/>
      <c r="U203" s="119"/>
    </row>
    <row r="204" spans="1:21" s="108" customFormat="1">
      <c r="B204" s="119" t="s">
        <v>488</v>
      </c>
      <c r="C204" s="170" t="s">
        <v>1216</v>
      </c>
      <c r="D204" s="119" t="s">
        <v>554</v>
      </c>
      <c r="E204" s="119" t="s">
        <v>464</v>
      </c>
      <c r="F204" s="119" t="s">
        <v>403</v>
      </c>
      <c r="J204" s="121">
        <v>64200</v>
      </c>
      <c r="K204" s="119" t="s">
        <v>403</v>
      </c>
      <c r="L204" s="121">
        <v>0</v>
      </c>
      <c r="M204" s="121">
        <v>64200</v>
      </c>
      <c r="N204" s="121">
        <v>0</v>
      </c>
      <c r="O204" s="121">
        <v>0</v>
      </c>
      <c r="P204" s="119" t="s">
        <v>1037</v>
      </c>
      <c r="Q204" s="119" t="s">
        <v>537</v>
      </c>
      <c r="R204" s="119" t="s">
        <v>405</v>
      </c>
      <c r="S204" s="119" t="s">
        <v>538</v>
      </c>
      <c r="T204" s="119"/>
      <c r="U204" s="119"/>
    </row>
    <row r="205" spans="1:21" s="108" customFormat="1">
      <c r="B205" s="119"/>
      <c r="C205" s="119"/>
      <c r="D205" s="119"/>
      <c r="E205" s="119"/>
      <c r="F205" s="119"/>
      <c r="J205" s="121"/>
      <c r="K205" s="119"/>
      <c r="L205" s="121"/>
      <c r="M205" s="121"/>
      <c r="N205" s="121"/>
      <c r="O205" s="120"/>
      <c r="P205" s="119"/>
      <c r="Q205" s="119"/>
      <c r="R205" s="119"/>
      <c r="S205" s="119"/>
      <c r="T205" s="119"/>
      <c r="U205" s="119"/>
    </row>
    <row r="206" spans="1:21" s="144" customFormat="1">
      <c r="B206" s="119"/>
      <c r="C206" s="119"/>
      <c r="D206" s="119"/>
      <c r="E206" s="120"/>
      <c r="F206" s="119"/>
      <c r="G206" s="120"/>
      <c r="H206" s="119"/>
      <c r="L206" s="120"/>
      <c r="M206" s="121"/>
      <c r="N206" s="121"/>
      <c r="O206" s="121"/>
      <c r="P206" s="119"/>
      <c r="Q206" s="119"/>
      <c r="R206" s="119"/>
      <c r="S206" s="119"/>
      <c r="T206" s="119"/>
      <c r="U206" s="119"/>
    </row>
    <row r="207" spans="1:21" s="144" customFormat="1">
      <c r="B207" s="119"/>
      <c r="C207" s="119"/>
      <c r="D207" s="119"/>
      <c r="E207" s="120"/>
      <c r="F207" s="119"/>
      <c r="G207" s="120"/>
      <c r="H207" s="119"/>
      <c r="L207" s="120"/>
      <c r="M207" s="121"/>
      <c r="N207" s="121"/>
      <c r="O207" s="121"/>
      <c r="P207" s="119"/>
      <c r="Q207" s="119"/>
      <c r="R207" s="119"/>
      <c r="S207" s="119"/>
      <c r="T207" s="119"/>
      <c r="U207" s="119"/>
    </row>
    <row r="208" spans="1:21" s="144" customFormat="1">
      <c r="B208" s="119"/>
      <c r="C208" s="119"/>
      <c r="D208" s="119"/>
      <c r="E208" s="120"/>
      <c r="F208" s="119"/>
      <c r="G208" s="120"/>
      <c r="H208" s="119"/>
      <c r="L208" s="120"/>
      <c r="M208" s="121"/>
      <c r="N208" s="121"/>
      <c r="O208" s="121"/>
      <c r="P208" s="119"/>
      <c r="Q208" s="119"/>
      <c r="R208" s="119"/>
      <c r="S208" s="119"/>
      <c r="T208" s="119"/>
      <c r="U208" s="119"/>
    </row>
    <row r="209" spans="2:21" s="144" customFormat="1">
      <c r="B209" s="119"/>
      <c r="C209" s="119"/>
      <c r="D209" s="119"/>
      <c r="E209" s="121"/>
      <c r="F209" s="119"/>
      <c r="G209" s="119"/>
      <c r="H209" s="119"/>
      <c r="L209" s="121"/>
      <c r="M209" s="121"/>
      <c r="N209" s="121"/>
      <c r="O209" s="121"/>
      <c r="P209" s="119"/>
      <c r="Q209" s="119"/>
      <c r="R209" s="119"/>
      <c r="S209" s="119"/>
      <c r="T209" s="119"/>
      <c r="U209" s="119"/>
    </row>
    <row r="210" spans="2:21" s="144" customFormat="1">
      <c r="B210" s="119"/>
      <c r="C210" s="119"/>
      <c r="D210" s="119"/>
      <c r="E210" s="121"/>
      <c r="F210" s="119"/>
      <c r="G210" s="119"/>
      <c r="H210" s="119"/>
      <c r="L210" s="121"/>
      <c r="M210" s="121"/>
      <c r="N210" s="121"/>
      <c r="O210" s="121"/>
      <c r="P210" s="119"/>
      <c r="Q210" s="119"/>
      <c r="R210" s="119"/>
      <c r="S210" s="119"/>
      <c r="T210" s="119"/>
      <c r="U210" s="119"/>
    </row>
    <row r="211" spans="2:21" s="144" customFormat="1">
      <c r="B211" s="119"/>
      <c r="C211" s="119"/>
      <c r="D211" s="119"/>
      <c r="E211" s="121"/>
      <c r="F211" s="119"/>
      <c r="G211" s="119"/>
      <c r="H211" s="119"/>
      <c r="L211" s="121"/>
      <c r="M211" s="121"/>
      <c r="N211" s="121"/>
      <c r="O211" s="121"/>
      <c r="P211" s="119"/>
      <c r="Q211" s="119"/>
      <c r="R211" s="119"/>
      <c r="S211" s="119"/>
      <c r="T211" s="119"/>
      <c r="U211" s="119"/>
    </row>
    <row r="212" spans="2:21" s="144" customFormat="1">
      <c r="B212" s="119"/>
      <c r="C212" s="119"/>
      <c r="D212" s="119"/>
      <c r="E212" s="121"/>
      <c r="F212" s="119"/>
      <c r="G212" s="119"/>
      <c r="H212" s="119"/>
      <c r="L212" s="121"/>
      <c r="M212" s="121"/>
      <c r="N212" s="121"/>
      <c r="O212" s="121"/>
      <c r="P212" s="119"/>
      <c r="Q212" s="119"/>
      <c r="R212" s="119"/>
      <c r="S212" s="119"/>
      <c r="T212" s="119"/>
      <c r="U212" s="119"/>
    </row>
    <row r="213" spans="2:21" s="144" customFormat="1">
      <c r="B213" s="119"/>
      <c r="C213" s="119"/>
      <c r="D213" s="119"/>
      <c r="E213" s="121"/>
      <c r="F213" s="119"/>
      <c r="G213" s="119"/>
      <c r="H213" s="119"/>
      <c r="L213" s="121"/>
      <c r="M213" s="121"/>
      <c r="N213" s="121"/>
      <c r="O213" s="121"/>
      <c r="P213" s="119"/>
      <c r="Q213" s="119"/>
      <c r="R213" s="119"/>
      <c r="S213" s="119"/>
      <c r="T213" s="119"/>
      <c r="U213" s="119"/>
    </row>
    <row r="214" spans="2:21" s="144" customFormat="1">
      <c r="B214" s="119"/>
      <c r="C214" s="119"/>
      <c r="D214" s="119"/>
      <c r="E214" s="121"/>
      <c r="F214" s="119"/>
      <c r="G214" s="119"/>
      <c r="H214" s="119"/>
      <c r="L214" s="121"/>
      <c r="M214" s="121"/>
      <c r="N214" s="121"/>
      <c r="O214" s="121"/>
      <c r="P214" s="119"/>
      <c r="Q214" s="119"/>
      <c r="R214" s="119"/>
      <c r="S214" s="119"/>
      <c r="T214" s="119"/>
      <c r="U214" s="119"/>
    </row>
    <row r="215" spans="2:21" s="144" customFormat="1">
      <c r="B215" s="119"/>
      <c r="C215" s="119"/>
      <c r="D215" s="119"/>
      <c r="E215" s="121"/>
      <c r="F215" s="119"/>
      <c r="G215" s="119"/>
      <c r="H215" s="119"/>
      <c r="L215" s="121"/>
      <c r="M215" s="121"/>
      <c r="N215" s="121"/>
      <c r="O215" s="121"/>
      <c r="P215" s="119"/>
      <c r="Q215" s="119"/>
      <c r="R215" s="119"/>
      <c r="S215" s="119"/>
      <c r="T215" s="119"/>
      <c r="U215" s="119"/>
    </row>
    <row r="216" spans="2:21" s="144" customFormat="1">
      <c r="B216" s="119"/>
      <c r="C216" s="119"/>
      <c r="D216" s="119"/>
      <c r="E216" s="121"/>
      <c r="F216" s="119"/>
      <c r="G216" s="119"/>
      <c r="H216" s="119"/>
      <c r="L216" s="121"/>
      <c r="M216" s="121"/>
      <c r="N216" s="121"/>
      <c r="O216" s="121"/>
      <c r="P216" s="119"/>
      <c r="Q216" s="119"/>
      <c r="R216" s="119"/>
      <c r="S216" s="119"/>
      <c r="T216" s="119"/>
      <c r="U216" s="119"/>
    </row>
    <row r="217" spans="2:21" s="144" customFormat="1">
      <c r="B217" s="119"/>
      <c r="C217" s="119"/>
      <c r="D217" s="119"/>
      <c r="E217" s="121"/>
      <c r="F217" s="119"/>
      <c r="G217" s="119"/>
      <c r="H217" s="119"/>
      <c r="L217" s="121"/>
      <c r="M217" s="121"/>
      <c r="N217" s="121"/>
      <c r="O217" s="121"/>
      <c r="P217" s="119"/>
      <c r="Q217" s="119"/>
      <c r="R217" s="119"/>
      <c r="S217" s="119"/>
      <c r="T217" s="119"/>
      <c r="U217" s="119"/>
    </row>
    <row r="218" spans="2:21" s="144" customFormat="1">
      <c r="B218" s="119"/>
      <c r="C218" s="119"/>
      <c r="D218" s="119"/>
      <c r="E218" s="121"/>
      <c r="F218" s="119"/>
      <c r="G218" s="119"/>
      <c r="H218" s="119"/>
      <c r="L218" s="121"/>
      <c r="M218" s="121"/>
      <c r="N218" s="121"/>
      <c r="O218" s="121"/>
      <c r="P218" s="119"/>
      <c r="Q218" s="119"/>
      <c r="R218" s="119"/>
      <c r="S218" s="119"/>
      <c r="T218" s="119"/>
      <c r="U218" s="119"/>
    </row>
    <row r="219" spans="2:21" s="144" customFormat="1">
      <c r="B219" s="119"/>
      <c r="C219" s="119"/>
      <c r="D219" s="119"/>
      <c r="E219" s="121"/>
      <c r="F219" s="119"/>
      <c r="G219" s="119"/>
      <c r="H219" s="119"/>
      <c r="L219" s="121"/>
      <c r="M219" s="121"/>
      <c r="N219" s="121"/>
      <c r="O219" s="121"/>
      <c r="P219" s="119"/>
      <c r="Q219" s="119"/>
      <c r="R219" s="119"/>
      <c r="S219" s="119"/>
      <c r="T219" s="119"/>
      <c r="U219" s="119"/>
    </row>
    <row r="220" spans="2:21" s="144" customFormat="1">
      <c r="B220" s="119"/>
      <c r="C220" s="119"/>
      <c r="D220" s="119"/>
      <c r="E220" s="121"/>
      <c r="F220" s="119"/>
      <c r="G220" s="119"/>
      <c r="H220" s="119"/>
      <c r="L220" s="121"/>
      <c r="M220" s="121"/>
      <c r="N220" s="121"/>
      <c r="O220" s="121"/>
      <c r="P220" s="119"/>
      <c r="Q220" s="119"/>
      <c r="R220" s="119"/>
      <c r="S220" s="119"/>
      <c r="T220" s="119"/>
      <c r="U220" s="119"/>
    </row>
    <row r="221" spans="2:21" s="144" customFormat="1">
      <c r="B221" s="119"/>
      <c r="C221" s="119"/>
      <c r="D221" s="119"/>
      <c r="E221" s="121"/>
      <c r="F221" s="119"/>
      <c r="G221" s="119"/>
      <c r="H221" s="119"/>
      <c r="L221" s="121"/>
      <c r="M221" s="121"/>
      <c r="N221" s="121"/>
      <c r="O221" s="121"/>
      <c r="P221" s="119"/>
      <c r="Q221" s="119"/>
      <c r="R221" s="119"/>
      <c r="S221" s="119"/>
      <c r="T221" s="119"/>
      <c r="U221" s="119"/>
    </row>
    <row r="222" spans="2:21" s="144" customFormat="1">
      <c r="B222" s="119"/>
      <c r="C222" s="119"/>
      <c r="D222" s="119"/>
      <c r="E222" s="121"/>
      <c r="F222" s="119"/>
      <c r="G222" s="119"/>
      <c r="H222" s="119"/>
      <c r="L222" s="121"/>
      <c r="M222" s="121"/>
      <c r="N222" s="121"/>
      <c r="O222" s="121"/>
      <c r="P222" s="119"/>
      <c r="Q222" s="119"/>
      <c r="R222" s="119"/>
      <c r="S222" s="119"/>
      <c r="T222" s="119"/>
      <c r="U222" s="119"/>
    </row>
    <row r="223" spans="2:21" s="144" customFormat="1">
      <c r="B223" s="119"/>
      <c r="C223" s="119"/>
      <c r="D223" s="119"/>
      <c r="E223" s="121"/>
      <c r="F223" s="119"/>
      <c r="G223" s="119"/>
      <c r="H223" s="119"/>
      <c r="L223" s="121"/>
      <c r="M223" s="121"/>
      <c r="N223" s="121"/>
      <c r="O223" s="121"/>
      <c r="P223" s="119"/>
      <c r="Q223" s="119"/>
      <c r="R223" s="119"/>
      <c r="S223" s="119"/>
      <c r="T223" s="119"/>
      <c r="U223" s="119"/>
    </row>
    <row r="224" spans="2:21" s="144" customFormat="1">
      <c r="B224" s="119"/>
      <c r="C224" s="119"/>
      <c r="D224" s="119"/>
      <c r="E224" s="121"/>
      <c r="F224" s="119"/>
      <c r="G224" s="119"/>
      <c r="H224" s="119"/>
      <c r="L224" s="121"/>
      <c r="M224" s="121"/>
      <c r="N224" s="121"/>
      <c r="O224" s="121"/>
      <c r="P224" s="119"/>
      <c r="Q224" s="119"/>
      <c r="R224" s="119"/>
      <c r="S224" s="119"/>
      <c r="T224" s="119"/>
      <c r="U224" s="119"/>
    </row>
    <row r="225" spans="2:21" s="144" customFormat="1">
      <c r="B225" s="119"/>
      <c r="C225" s="119"/>
      <c r="D225" s="119"/>
      <c r="E225" s="121"/>
      <c r="F225" s="119"/>
      <c r="G225" s="119"/>
      <c r="H225" s="119"/>
      <c r="L225" s="121"/>
      <c r="M225" s="121"/>
      <c r="N225" s="121"/>
      <c r="O225" s="121"/>
      <c r="P225" s="119"/>
      <c r="Q225" s="119"/>
      <c r="R225" s="119"/>
      <c r="S225" s="119"/>
      <c r="T225" s="119"/>
      <c r="U225" s="119"/>
    </row>
    <row r="226" spans="2:21" s="108" customFormat="1">
      <c r="B226" s="119"/>
      <c r="C226" s="119"/>
      <c r="D226" s="119"/>
      <c r="E226" s="121"/>
      <c r="F226" s="119"/>
      <c r="G226" s="119"/>
      <c r="H226" s="119"/>
      <c r="L226" s="121"/>
      <c r="M226" s="121"/>
      <c r="N226" s="121"/>
      <c r="O226" s="121"/>
      <c r="P226" s="119"/>
      <c r="Q226" s="119"/>
      <c r="R226" s="119"/>
      <c r="S226" s="119"/>
      <c r="T226" s="119"/>
      <c r="U226" s="119"/>
    </row>
    <row r="227" spans="2:21" s="108" customFormat="1">
      <c r="B227" s="119"/>
      <c r="C227" s="119"/>
      <c r="D227" s="119"/>
      <c r="E227" s="121"/>
      <c r="F227" s="119"/>
      <c r="G227" s="119"/>
      <c r="H227" s="119"/>
      <c r="L227" s="121"/>
      <c r="M227" s="121"/>
      <c r="N227" s="121"/>
      <c r="O227" s="121"/>
      <c r="P227" s="119"/>
      <c r="Q227" s="119"/>
      <c r="R227" s="119"/>
      <c r="S227" s="119"/>
      <c r="T227" s="119"/>
      <c r="U227" s="119"/>
    </row>
    <row r="228" spans="2:21" s="108" customFormat="1">
      <c r="B228" s="119"/>
      <c r="C228" s="119"/>
      <c r="D228" s="119"/>
      <c r="E228" s="121"/>
      <c r="F228" s="119"/>
      <c r="G228" s="119"/>
      <c r="H228" s="119"/>
      <c r="L228" s="121"/>
      <c r="M228" s="121"/>
      <c r="N228" s="121"/>
      <c r="O228" s="121"/>
      <c r="P228" s="119"/>
      <c r="Q228" s="119"/>
      <c r="R228" s="119"/>
      <c r="S228" s="119"/>
      <c r="T228" s="119"/>
      <c r="U228" s="119"/>
    </row>
    <row r="229" spans="2:21" s="108" customFormat="1">
      <c r="B229" s="119"/>
      <c r="C229" s="119"/>
      <c r="D229" s="119"/>
      <c r="E229" s="121"/>
      <c r="F229" s="119"/>
      <c r="G229" s="119"/>
      <c r="H229" s="119"/>
      <c r="L229" s="121"/>
      <c r="M229" s="121"/>
      <c r="N229" s="121"/>
      <c r="O229" s="121"/>
      <c r="P229" s="119"/>
      <c r="Q229" s="119"/>
      <c r="R229" s="119"/>
      <c r="S229" s="119"/>
      <c r="T229" s="119"/>
      <c r="U229" s="119"/>
    </row>
    <row r="230" spans="2:21" s="108" customFormat="1">
      <c r="B230" s="119"/>
      <c r="C230" s="119"/>
      <c r="D230" s="119"/>
      <c r="E230" s="121"/>
      <c r="F230" s="119"/>
      <c r="G230" s="119"/>
      <c r="H230" s="119"/>
      <c r="L230" s="121"/>
      <c r="M230" s="121"/>
      <c r="N230" s="121"/>
      <c r="O230" s="121"/>
      <c r="P230" s="119"/>
      <c r="Q230" s="119"/>
      <c r="R230" s="119"/>
      <c r="S230" s="119"/>
      <c r="T230" s="119"/>
      <c r="U230" s="119"/>
    </row>
    <row r="231" spans="2:21" s="108" customFormat="1">
      <c r="B231" s="119"/>
      <c r="C231" s="119"/>
      <c r="D231" s="119"/>
      <c r="E231" s="121"/>
      <c r="F231" s="119"/>
      <c r="G231" s="119"/>
      <c r="H231" s="119"/>
      <c r="L231" s="121"/>
      <c r="M231" s="121"/>
      <c r="N231" s="121"/>
      <c r="O231" s="121"/>
      <c r="P231" s="119"/>
      <c r="Q231" s="119"/>
      <c r="R231" s="119"/>
      <c r="S231" s="119"/>
      <c r="T231" s="119"/>
      <c r="U231" s="119"/>
    </row>
    <row r="232" spans="2:21" s="108" customFormat="1">
      <c r="B232" s="119"/>
      <c r="C232" s="119"/>
      <c r="D232" s="119"/>
      <c r="E232" s="121"/>
      <c r="F232" s="119"/>
      <c r="G232" s="119"/>
      <c r="H232" s="119"/>
      <c r="L232" s="121"/>
      <c r="M232" s="121"/>
      <c r="N232" s="121"/>
      <c r="O232" s="121"/>
      <c r="P232" s="119"/>
      <c r="Q232" s="119"/>
      <c r="R232" s="119"/>
      <c r="S232" s="119"/>
      <c r="T232" s="119"/>
      <c r="U232" s="119"/>
    </row>
    <row r="233" spans="2:21">
      <c r="B233" s="119"/>
      <c r="C233" s="119"/>
      <c r="D233" s="119"/>
      <c r="E233" s="121"/>
      <c r="F233" s="119"/>
      <c r="G233" s="119"/>
      <c r="H233" s="119"/>
      <c r="L233" s="121"/>
      <c r="M233" s="121"/>
      <c r="N233" s="121"/>
      <c r="O233" s="121"/>
      <c r="P233" s="119"/>
      <c r="Q233" s="119"/>
      <c r="R233" s="119"/>
      <c r="S233" s="119"/>
      <c r="T233" s="119"/>
      <c r="U233" s="119"/>
    </row>
    <row r="234" spans="2:21">
      <c r="B234" s="119"/>
      <c r="C234" s="119"/>
      <c r="D234" s="119"/>
      <c r="E234" s="121"/>
      <c r="F234" s="119"/>
      <c r="H234" s="119"/>
      <c r="L234" s="121"/>
      <c r="M234" s="121"/>
      <c r="N234" s="121"/>
      <c r="O234" s="121"/>
      <c r="P234" s="119"/>
      <c r="Q234" s="119"/>
      <c r="R234" s="119"/>
      <c r="S234" s="119"/>
      <c r="T234" s="119"/>
      <c r="U234" s="119"/>
    </row>
    <row r="235" spans="2:21">
      <c r="B235" s="119"/>
      <c r="C235" s="119"/>
      <c r="D235" s="119"/>
      <c r="E235" s="121"/>
      <c r="F235" s="119"/>
      <c r="H235" s="119"/>
      <c r="L235" s="121"/>
      <c r="M235" s="121"/>
      <c r="N235" s="121"/>
      <c r="O235" s="121"/>
      <c r="P235" s="119"/>
      <c r="Q235" s="119"/>
      <c r="R235" s="119"/>
      <c r="S235" s="119"/>
      <c r="T235" s="119"/>
      <c r="U235" s="119"/>
    </row>
    <row r="236" spans="2:21">
      <c r="B236" s="119"/>
      <c r="C236" s="119"/>
      <c r="D236" s="119"/>
      <c r="E236" s="121"/>
      <c r="F236" s="119"/>
      <c r="H236" s="119"/>
      <c r="L236" s="121"/>
      <c r="M236" s="121"/>
      <c r="N236" s="121"/>
      <c r="O236" s="121"/>
      <c r="P236" s="119"/>
      <c r="Q236" s="119"/>
      <c r="R236" s="119"/>
      <c r="S236" s="119"/>
      <c r="T236" s="119"/>
      <c r="U236" s="119"/>
    </row>
    <row r="237" spans="2:21">
      <c r="B237" s="119"/>
      <c r="C237" s="119"/>
      <c r="D237" s="119"/>
      <c r="E237" s="121"/>
      <c r="F237" s="119"/>
      <c r="H237" s="119"/>
      <c r="L237" s="121"/>
      <c r="M237" s="121"/>
      <c r="N237" s="121"/>
      <c r="O237" s="121"/>
      <c r="P237" s="119"/>
      <c r="Q237" s="119"/>
      <c r="R237" s="119"/>
      <c r="S237" s="119"/>
      <c r="T237" s="119"/>
      <c r="U237" s="119"/>
    </row>
    <row r="238" spans="2:21">
      <c r="B238" s="119"/>
      <c r="C238" s="119"/>
      <c r="D238" s="119"/>
      <c r="E238" s="121"/>
      <c r="F238" s="119"/>
      <c r="H238" s="119"/>
      <c r="L238" s="121"/>
      <c r="M238" s="121"/>
      <c r="N238" s="121"/>
      <c r="O238" s="121"/>
      <c r="P238" s="119"/>
      <c r="Q238" s="119"/>
      <c r="R238" s="119"/>
      <c r="S238" s="119"/>
      <c r="T238" s="119"/>
      <c r="U238" s="119"/>
    </row>
    <row r="239" spans="2:21">
      <c r="B239" s="119"/>
      <c r="C239" s="119"/>
      <c r="D239" s="119"/>
      <c r="E239" s="121"/>
      <c r="F239" s="119"/>
      <c r="H239" s="119"/>
      <c r="L239" s="121"/>
      <c r="M239" s="121"/>
      <c r="N239" s="121"/>
      <c r="O239" s="121"/>
      <c r="P239" s="119"/>
      <c r="Q239" s="119"/>
      <c r="R239" s="119"/>
      <c r="S239" s="119"/>
      <c r="T239" s="119"/>
      <c r="U239" s="119"/>
    </row>
    <row r="240" spans="2:21">
      <c r="B240" s="119"/>
      <c r="C240" s="119"/>
      <c r="D240" s="119"/>
      <c r="E240" s="121"/>
      <c r="F240" s="119"/>
      <c r="G240" s="119"/>
      <c r="H240" s="119"/>
      <c r="L240" s="121"/>
      <c r="M240" s="121"/>
      <c r="N240" s="121"/>
      <c r="O240" s="121"/>
      <c r="P240" s="119"/>
      <c r="Q240" s="119"/>
      <c r="R240" s="119"/>
      <c r="S240" s="119"/>
      <c r="T240" s="119"/>
    </row>
    <row r="241" spans="2:20">
      <c r="B241" s="119"/>
      <c r="C241" s="119"/>
      <c r="D241" s="119"/>
      <c r="E241" s="121"/>
      <c r="F241" s="119"/>
      <c r="G241" s="119"/>
      <c r="H241" s="119"/>
      <c r="L241" s="121"/>
      <c r="M241" s="121"/>
      <c r="N241" s="121"/>
      <c r="O241" s="121"/>
      <c r="P241" s="119"/>
      <c r="Q241" s="119"/>
      <c r="R241" s="119"/>
      <c r="S241" s="119"/>
      <c r="T241" s="119"/>
    </row>
    <row r="242" spans="2:20">
      <c r="B242" s="119"/>
      <c r="C242" s="119"/>
      <c r="D242" s="119"/>
      <c r="E242" s="121"/>
      <c r="F242" s="119"/>
      <c r="G242" s="119"/>
      <c r="H242" s="119"/>
      <c r="L242" s="121"/>
      <c r="M242" s="121"/>
      <c r="N242" s="121"/>
      <c r="O242" s="121"/>
      <c r="P242" s="119"/>
      <c r="Q242" s="119"/>
      <c r="R242" s="119"/>
      <c r="S242" s="119"/>
      <c r="T242" s="119"/>
    </row>
    <row r="243" spans="2:20">
      <c r="B243" s="119"/>
      <c r="C243" s="119"/>
      <c r="D243" s="119"/>
      <c r="E243" s="121"/>
      <c r="F243" s="119"/>
      <c r="G243" s="119"/>
      <c r="H243" s="119"/>
      <c r="L243" s="121"/>
      <c r="M243" s="121"/>
      <c r="N243" s="121"/>
      <c r="O243" s="121"/>
      <c r="P243" s="119"/>
      <c r="Q243" s="119"/>
      <c r="R243" s="119"/>
      <c r="S243" s="119"/>
      <c r="T243" s="119"/>
    </row>
    <row r="244" spans="2:20">
      <c r="B244" s="119"/>
      <c r="C244" s="119"/>
      <c r="D244" s="119"/>
      <c r="E244" s="121"/>
      <c r="F244" s="119"/>
      <c r="G244" s="119"/>
      <c r="H244" s="119"/>
      <c r="L244" s="121"/>
      <c r="M244" s="121"/>
      <c r="N244" s="121"/>
      <c r="O244" s="121"/>
      <c r="P244" s="119"/>
      <c r="Q244" s="119"/>
      <c r="R244" s="119"/>
      <c r="S244" s="119"/>
      <c r="T244" s="119"/>
    </row>
    <row r="245" spans="2:20">
      <c r="B245" s="119"/>
      <c r="C245" s="119"/>
      <c r="D245" s="119"/>
      <c r="E245" s="121"/>
      <c r="F245" s="119"/>
      <c r="G245" s="119"/>
      <c r="H245" s="119"/>
      <c r="L245" s="121"/>
      <c r="M245" s="121"/>
      <c r="N245" s="121"/>
      <c r="O245" s="121"/>
      <c r="P245" s="119"/>
      <c r="Q245" s="119"/>
      <c r="R245" s="119"/>
      <c r="S245" s="119"/>
      <c r="T245" s="119"/>
    </row>
    <row r="246" spans="2:20">
      <c r="B246" s="119"/>
      <c r="C246" s="119"/>
      <c r="D246" s="119"/>
      <c r="E246" s="121"/>
      <c r="F246" s="119"/>
      <c r="G246" s="119"/>
      <c r="H246" s="119"/>
      <c r="L246" s="121"/>
      <c r="M246" s="121"/>
      <c r="N246" s="121"/>
      <c r="O246" s="121"/>
      <c r="P246" s="119"/>
      <c r="Q246" s="119"/>
      <c r="R246" s="119"/>
      <c r="S246" s="119"/>
      <c r="T246" s="119"/>
    </row>
    <row r="247" spans="2:20">
      <c r="B247" s="119"/>
      <c r="C247" s="119"/>
      <c r="D247" s="119"/>
      <c r="E247" s="121"/>
      <c r="F247" s="119"/>
      <c r="G247" s="119"/>
      <c r="H247" s="119"/>
      <c r="L247" s="121"/>
      <c r="M247" s="121"/>
      <c r="N247" s="121"/>
      <c r="O247" s="121"/>
      <c r="P247" s="119"/>
      <c r="Q247" s="119"/>
      <c r="R247" s="119"/>
      <c r="S247" s="119"/>
      <c r="T247" s="119"/>
    </row>
    <row r="248" spans="2:20">
      <c r="B248" s="119"/>
      <c r="C248" s="119"/>
      <c r="D248" s="119"/>
      <c r="E248" s="121"/>
      <c r="F248" s="119"/>
      <c r="G248" s="119"/>
      <c r="H248" s="119"/>
      <c r="L248" s="121"/>
      <c r="M248" s="121"/>
      <c r="N248" s="121"/>
      <c r="O248" s="121"/>
      <c r="P248" s="119"/>
      <c r="Q248" s="119"/>
      <c r="R248" s="119"/>
      <c r="S248" s="119"/>
      <c r="T248" s="119"/>
    </row>
    <row r="249" spans="2:20">
      <c r="B249" s="119"/>
      <c r="C249" s="119"/>
      <c r="D249" s="119"/>
      <c r="E249" s="121"/>
      <c r="F249" s="119"/>
      <c r="G249" s="119"/>
      <c r="H249" s="119"/>
      <c r="L249" s="121"/>
      <c r="M249" s="121"/>
      <c r="N249" s="121"/>
      <c r="O249" s="121"/>
      <c r="P249" s="119"/>
      <c r="Q249" s="119"/>
      <c r="R249" s="119"/>
      <c r="S249" s="119"/>
      <c r="T249" s="119"/>
    </row>
    <row r="250" spans="2:20">
      <c r="B250" s="119"/>
      <c r="C250" s="119"/>
      <c r="D250" s="119"/>
      <c r="E250" s="121"/>
      <c r="F250" s="119"/>
      <c r="G250" s="119"/>
      <c r="H250" s="119"/>
      <c r="L250" s="121"/>
      <c r="M250" s="121"/>
      <c r="N250" s="121"/>
      <c r="O250" s="121"/>
      <c r="P250" s="119"/>
      <c r="Q250" s="119"/>
      <c r="R250" s="119"/>
      <c r="S250" s="119"/>
      <c r="T250" s="119"/>
    </row>
    <row r="251" spans="2:20">
      <c r="B251" s="119"/>
      <c r="C251" s="119"/>
      <c r="D251" s="119"/>
      <c r="E251" s="121"/>
      <c r="F251" s="119"/>
      <c r="G251" s="119"/>
      <c r="H251" s="119"/>
      <c r="L251" s="121"/>
      <c r="M251" s="121"/>
      <c r="N251" s="121"/>
      <c r="O251" s="121"/>
      <c r="P251" s="119"/>
      <c r="Q251" s="119"/>
      <c r="R251" s="119"/>
      <c r="S251" s="119"/>
      <c r="T251" s="119"/>
    </row>
    <row r="252" spans="2:20">
      <c r="B252" s="119"/>
      <c r="C252" s="119"/>
      <c r="D252" s="119"/>
      <c r="E252" s="121"/>
      <c r="F252" s="119"/>
      <c r="G252" s="119"/>
      <c r="H252" s="119"/>
      <c r="L252" s="121"/>
      <c r="M252" s="121"/>
      <c r="N252" s="121"/>
      <c r="O252" s="121"/>
      <c r="P252" s="119"/>
      <c r="Q252" s="119"/>
      <c r="R252" s="119"/>
      <c r="S252" s="119"/>
      <c r="T252" s="119"/>
    </row>
    <row r="253" spans="2:20">
      <c r="B253" s="119"/>
      <c r="C253" s="119"/>
      <c r="D253" s="119"/>
      <c r="E253" s="121"/>
      <c r="F253" s="119"/>
      <c r="G253" s="119"/>
      <c r="H253" s="119"/>
      <c r="L253" s="121"/>
      <c r="M253" s="121"/>
      <c r="N253" s="121"/>
      <c r="O253" s="121"/>
      <c r="P253" s="119"/>
      <c r="Q253" s="119"/>
      <c r="R253" s="119"/>
      <c r="S253" s="119"/>
      <c r="T253" s="119"/>
    </row>
    <row r="254" spans="2:20">
      <c r="B254" s="119"/>
      <c r="C254" s="119"/>
      <c r="D254" s="119"/>
      <c r="E254" s="121"/>
      <c r="F254" s="119"/>
      <c r="G254" s="119"/>
      <c r="H254" s="119"/>
      <c r="L254" s="121"/>
      <c r="M254" s="121"/>
      <c r="N254" s="121"/>
      <c r="O254" s="121"/>
      <c r="P254" s="119"/>
      <c r="Q254" s="119"/>
      <c r="R254" s="119"/>
      <c r="S254" s="119"/>
      <c r="T254" s="119"/>
    </row>
    <row r="255" spans="2:20">
      <c r="B255" s="119"/>
      <c r="C255" s="119"/>
      <c r="D255" s="119"/>
      <c r="E255" s="121"/>
      <c r="F255" s="119"/>
      <c r="G255" s="119"/>
      <c r="H255" s="119"/>
      <c r="L255" s="121"/>
      <c r="M255" s="121"/>
      <c r="N255" s="121"/>
      <c r="O255" s="121"/>
      <c r="P255" s="119"/>
      <c r="Q255" s="119"/>
      <c r="R255" s="119"/>
      <c r="S255" s="119"/>
      <c r="T255" s="119"/>
    </row>
    <row r="256" spans="2:20">
      <c r="B256" s="119"/>
      <c r="C256" s="119"/>
      <c r="D256" s="119"/>
      <c r="E256" s="121"/>
      <c r="F256" s="119"/>
      <c r="G256" s="119"/>
      <c r="H256" s="119"/>
      <c r="L256" s="121"/>
      <c r="M256" s="121"/>
      <c r="N256" s="121"/>
      <c r="O256" s="121"/>
      <c r="P256" s="119"/>
      <c r="Q256" s="119"/>
      <c r="R256" s="119"/>
      <c r="S256" s="119"/>
      <c r="T256" s="119"/>
    </row>
    <row r="257" spans="2:20">
      <c r="B257" s="119"/>
      <c r="C257" s="119"/>
      <c r="D257" s="119"/>
      <c r="E257" s="121"/>
      <c r="F257" s="119"/>
      <c r="G257" s="119"/>
      <c r="H257" s="119"/>
      <c r="L257" s="121"/>
      <c r="M257" s="121"/>
      <c r="N257" s="121"/>
      <c r="O257" s="121"/>
      <c r="P257" s="119"/>
      <c r="Q257" s="119"/>
      <c r="R257" s="119"/>
      <c r="S257" s="119"/>
      <c r="T257" s="119"/>
    </row>
    <row r="258" spans="2:20">
      <c r="B258" s="119"/>
      <c r="C258" s="119"/>
      <c r="D258" s="119"/>
      <c r="E258" s="121"/>
      <c r="F258" s="119"/>
      <c r="G258" s="119"/>
      <c r="H258" s="119"/>
      <c r="L258" s="121"/>
      <c r="M258" s="121"/>
      <c r="N258" s="121"/>
      <c r="O258" s="121"/>
      <c r="P258" s="119"/>
      <c r="Q258" s="119"/>
      <c r="R258" s="119"/>
      <c r="S258" s="119"/>
      <c r="T258" s="119"/>
    </row>
    <row r="259" spans="2:20">
      <c r="B259" s="119"/>
      <c r="C259" s="119"/>
      <c r="D259" s="119"/>
      <c r="E259" s="121"/>
      <c r="F259" s="119"/>
      <c r="G259" s="119"/>
      <c r="H259" s="119"/>
      <c r="L259" s="121"/>
      <c r="M259" s="121"/>
      <c r="N259" s="121"/>
      <c r="O259" s="121"/>
      <c r="P259" s="119"/>
      <c r="Q259" s="119"/>
      <c r="R259" s="119"/>
      <c r="S259" s="119"/>
      <c r="T259" s="119"/>
    </row>
    <row r="260" spans="2:20">
      <c r="B260" s="119"/>
      <c r="C260" s="119"/>
      <c r="D260" s="119"/>
      <c r="E260" s="121"/>
      <c r="F260" s="119"/>
      <c r="G260" s="119"/>
      <c r="H260" s="119"/>
      <c r="L260" s="121"/>
      <c r="M260" s="121"/>
      <c r="N260" s="121"/>
      <c r="O260" s="121"/>
      <c r="P260" s="119"/>
      <c r="Q260" s="119"/>
      <c r="R260" s="119"/>
      <c r="S260" s="119"/>
      <c r="T260" s="119"/>
    </row>
    <row r="261" spans="2:20">
      <c r="B261" s="119"/>
      <c r="C261" s="119"/>
      <c r="D261" s="119"/>
      <c r="E261" s="121"/>
      <c r="F261" s="119"/>
      <c r="G261" s="119"/>
      <c r="H261" s="119"/>
      <c r="L261" s="121"/>
      <c r="M261" s="121"/>
      <c r="N261" s="121"/>
      <c r="O261" s="121"/>
      <c r="P261" s="119"/>
      <c r="Q261" s="119"/>
      <c r="R261" s="119"/>
      <c r="S261" s="119"/>
      <c r="T261" s="119"/>
    </row>
    <row r="262" spans="2:20">
      <c r="B262" s="119"/>
      <c r="C262" s="119"/>
      <c r="D262" s="119"/>
      <c r="E262" s="121"/>
      <c r="F262" s="119"/>
      <c r="G262" s="119"/>
      <c r="H262" s="119"/>
      <c r="L262" s="121"/>
      <c r="M262" s="121"/>
      <c r="N262" s="121"/>
      <c r="O262" s="121"/>
      <c r="P262" s="119"/>
      <c r="Q262" s="119"/>
      <c r="R262" s="119"/>
      <c r="S262" s="119"/>
      <c r="T262" s="119"/>
    </row>
    <row r="263" spans="2:20">
      <c r="B263" s="119"/>
      <c r="C263" s="119"/>
      <c r="D263" s="119"/>
      <c r="E263" s="121"/>
      <c r="F263" s="119"/>
      <c r="G263" s="119"/>
      <c r="H263" s="119"/>
      <c r="L263" s="121"/>
      <c r="M263" s="121"/>
      <c r="N263" s="121"/>
      <c r="O263" s="121"/>
      <c r="P263" s="119"/>
      <c r="Q263" s="119"/>
      <c r="R263" s="119"/>
      <c r="S263" s="119"/>
      <c r="T263" s="119"/>
    </row>
    <row r="264" spans="2:20">
      <c r="B264" s="119"/>
      <c r="C264" s="119"/>
      <c r="D264" s="119"/>
      <c r="E264" s="121"/>
      <c r="F264" s="119"/>
      <c r="G264" s="119"/>
      <c r="H264" s="119"/>
      <c r="L264" s="121"/>
      <c r="M264" s="121"/>
      <c r="N264" s="121"/>
      <c r="O264" s="121"/>
      <c r="P264" s="119"/>
      <c r="Q264" s="119"/>
      <c r="R264" s="119"/>
      <c r="S264" s="119"/>
      <c r="T264" s="119"/>
    </row>
    <row r="265" spans="2:20">
      <c r="B265" s="119"/>
      <c r="C265" s="119"/>
      <c r="D265" s="119"/>
      <c r="E265" s="121"/>
      <c r="F265" s="119"/>
      <c r="G265" s="119"/>
      <c r="H265" s="119"/>
      <c r="L265" s="121"/>
      <c r="M265" s="121"/>
      <c r="N265" s="121"/>
      <c r="O265" s="121"/>
      <c r="P265" s="119"/>
      <c r="Q265" s="119"/>
      <c r="R265" s="119"/>
      <c r="S265" s="119"/>
      <c r="T265" s="119"/>
    </row>
    <row r="266" spans="2:20">
      <c r="B266" s="119"/>
      <c r="C266" s="119"/>
      <c r="D266" s="119"/>
      <c r="E266" s="121"/>
      <c r="F266" s="119"/>
      <c r="G266" s="119"/>
      <c r="H266" s="119"/>
      <c r="L266" s="121"/>
      <c r="M266" s="121"/>
      <c r="N266" s="121"/>
      <c r="O266" s="121"/>
      <c r="P266" s="119"/>
      <c r="Q266" s="119"/>
      <c r="R266" s="119"/>
      <c r="S266" s="119"/>
      <c r="T266" s="119"/>
    </row>
    <row r="267" spans="2:20">
      <c r="B267" s="119"/>
      <c r="C267" s="119"/>
      <c r="D267" s="119"/>
      <c r="E267" s="121"/>
      <c r="F267" s="119"/>
      <c r="G267" s="119"/>
      <c r="H267" s="119"/>
      <c r="L267" s="121"/>
      <c r="M267" s="121"/>
      <c r="N267" s="121"/>
      <c r="O267" s="121"/>
      <c r="P267" s="119"/>
      <c r="Q267" s="119"/>
      <c r="R267" s="119"/>
      <c r="S267" s="119"/>
      <c r="T267" s="119"/>
    </row>
    <row r="268" spans="2:20">
      <c r="B268" s="119"/>
      <c r="C268" s="119"/>
      <c r="D268" s="119"/>
      <c r="E268" s="121"/>
      <c r="F268" s="119"/>
      <c r="G268" s="119"/>
      <c r="H268" s="119"/>
      <c r="L268" s="121"/>
      <c r="M268" s="121"/>
      <c r="N268" s="121"/>
      <c r="O268" s="121"/>
      <c r="P268" s="119"/>
      <c r="Q268" s="119"/>
      <c r="R268" s="119"/>
      <c r="S268" s="119"/>
      <c r="T268" s="119"/>
    </row>
    <row r="269" spans="2:20">
      <c r="B269" s="119"/>
      <c r="C269" s="119"/>
      <c r="D269" s="119"/>
      <c r="E269" s="121"/>
      <c r="F269" s="119"/>
      <c r="G269" s="119"/>
      <c r="H269" s="119"/>
      <c r="L269" s="121"/>
      <c r="M269" s="121"/>
      <c r="N269" s="121"/>
      <c r="O269" s="121"/>
      <c r="P269" s="119"/>
      <c r="Q269" s="119"/>
      <c r="R269" s="119"/>
      <c r="S269" s="119"/>
      <c r="T269" s="119"/>
    </row>
    <row r="270" spans="2:20">
      <c r="B270" s="119"/>
      <c r="C270" s="119"/>
      <c r="D270" s="119"/>
      <c r="E270" s="121"/>
      <c r="F270" s="119"/>
      <c r="G270" s="119"/>
      <c r="H270" s="119"/>
      <c r="L270" s="121"/>
      <c r="M270" s="121"/>
      <c r="N270" s="121"/>
      <c r="O270" s="121"/>
      <c r="P270" s="119"/>
      <c r="Q270" s="119"/>
      <c r="R270" s="119"/>
      <c r="S270" s="119"/>
      <c r="T270" s="119"/>
    </row>
    <row r="271" spans="2:20">
      <c r="B271" s="119"/>
      <c r="C271" s="119"/>
      <c r="D271" s="119"/>
      <c r="E271" s="121"/>
      <c r="F271" s="119"/>
      <c r="G271" s="119"/>
      <c r="H271" s="119"/>
      <c r="L271" s="121"/>
      <c r="M271" s="121"/>
      <c r="N271" s="121"/>
      <c r="O271" s="121"/>
      <c r="P271" s="119"/>
      <c r="Q271" s="119"/>
      <c r="R271" s="119"/>
      <c r="S271" s="119"/>
      <c r="T271" s="119"/>
    </row>
    <row r="272" spans="2:20">
      <c r="B272" s="119"/>
      <c r="C272" s="119"/>
      <c r="D272" s="119"/>
      <c r="E272" s="121"/>
      <c r="F272" s="119"/>
      <c r="G272" s="119"/>
      <c r="H272" s="119"/>
      <c r="L272" s="121"/>
      <c r="M272" s="121"/>
      <c r="N272" s="121"/>
      <c r="O272" s="121"/>
      <c r="P272" s="119"/>
      <c r="Q272" s="119"/>
      <c r="R272" s="119"/>
      <c r="S272" s="119"/>
      <c r="T272" s="119"/>
    </row>
    <row r="273" spans="2:20">
      <c r="B273" s="119"/>
      <c r="C273" s="119"/>
      <c r="D273" s="119"/>
      <c r="E273" s="121"/>
      <c r="F273" s="119"/>
      <c r="G273" s="119"/>
      <c r="H273" s="119"/>
      <c r="L273" s="121"/>
      <c r="M273" s="121"/>
      <c r="N273" s="121"/>
      <c r="O273" s="121"/>
      <c r="P273" s="119"/>
      <c r="Q273" s="119"/>
      <c r="R273" s="119"/>
      <c r="S273" s="119"/>
      <c r="T273" s="119"/>
    </row>
    <row r="274" spans="2:20">
      <c r="B274" s="119"/>
      <c r="C274" s="119"/>
      <c r="D274" s="119"/>
      <c r="E274" s="121"/>
      <c r="F274" s="119"/>
      <c r="G274" s="119"/>
      <c r="H274" s="119"/>
      <c r="L274" s="121"/>
      <c r="M274" s="121"/>
      <c r="N274" s="121"/>
      <c r="O274" s="121"/>
      <c r="P274" s="119"/>
      <c r="Q274" s="119"/>
      <c r="R274" s="119"/>
      <c r="S274" s="119"/>
      <c r="T274" s="119"/>
    </row>
    <row r="275" spans="2:20">
      <c r="B275" s="119"/>
      <c r="C275" s="119"/>
      <c r="D275" s="119"/>
      <c r="E275" s="121"/>
      <c r="F275" s="119"/>
      <c r="G275" s="119"/>
      <c r="H275" s="119"/>
      <c r="L275" s="121"/>
      <c r="M275" s="121"/>
      <c r="N275" s="121"/>
      <c r="O275" s="121"/>
      <c r="P275" s="119"/>
      <c r="Q275" s="119"/>
      <c r="R275" s="119"/>
      <c r="S275" s="119"/>
      <c r="T275" s="119"/>
    </row>
    <row r="276" spans="2:20">
      <c r="B276" s="119"/>
      <c r="C276" s="119"/>
      <c r="D276" s="119"/>
      <c r="E276" s="121"/>
      <c r="F276" s="119"/>
      <c r="G276" s="119"/>
      <c r="H276" s="119"/>
      <c r="L276" s="121"/>
      <c r="M276" s="121"/>
      <c r="N276" s="121"/>
      <c r="O276" s="121"/>
      <c r="P276" s="119"/>
      <c r="Q276" s="119"/>
      <c r="R276" s="119"/>
      <c r="S276" s="119"/>
      <c r="T276" s="119"/>
    </row>
    <row r="277" spans="2:20">
      <c r="B277" s="119"/>
      <c r="C277" s="119"/>
      <c r="D277" s="119"/>
      <c r="E277" s="121"/>
      <c r="F277" s="119"/>
      <c r="G277" s="119"/>
      <c r="H277" s="119"/>
      <c r="L277" s="121"/>
      <c r="M277" s="121"/>
      <c r="N277" s="121"/>
      <c r="O277" s="121"/>
      <c r="P277" s="119"/>
      <c r="Q277" s="119"/>
      <c r="R277" s="119"/>
      <c r="S277" s="119"/>
      <c r="T277" s="119"/>
    </row>
    <row r="278" spans="2:20">
      <c r="B278" s="119"/>
      <c r="C278" s="119"/>
      <c r="D278" s="119"/>
      <c r="E278" s="121"/>
      <c r="F278" s="119"/>
      <c r="G278" s="119"/>
      <c r="H278" s="119"/>
      <c r="L278" s="121"/>
      <c r="M278" s="121"/>
      <c r="N278" s="121"/>
      <c r="O278" s="121"/>
      <c r="P278" s="119"/>
      <c r="Q278" s="119"/>
      <c r="R278" s="119"/>
      <c r="S278" s="119"/>
      <c r="T278" s="119"/>
    </row>
    <row r="279" spans="2:20">
      <c r="B279" s="119"/>
      <c r="C279" s="119"/>
      <c r="D279" s="119"/>
      <c r="E279" s="121"/>
      <c r="F279" s="119"/>
      <c r="G279" s="119"/>
      <c r="H279" s="119"/>
      <c r="L279" s="121"/>
      <c r="M279" s="121"/>
      <c r="N279" s="121"/>
      <c r="O279" s="121"/>
      <c r="P279" s="119"/>
      <c r="Q279" s="119"/>
      <c r="R279" s="119"/>
      <c r="S279" s="119"/>
      <c r="T279" s="119"/>
    </row>
    <row r="280" spans="2:20">
      <c r="B280" s="119"/>
      <c r="C280" s="119"/>
      <c r="D280" s="119"/>
      <c r="E280" s="121"/>
      <c r="F280" s="119"/>
      <c r="G280" s="119"/>
      <c r="H280" s="119"/>
      <c r="L280" s="121"/>
      <c r="M280" s="121"/>
      <c r="N280" s="121"/>
      <c r="O280" s="121"/>
      <c r="P280" s="119"/>
      <c r="Q280" s="119"/>
      <c r="R280" s="119"/>
      <c r="S280" s="119"/>
      <c r="T280" s="119"/>
    </row>
    <row r="281" spans="2:20">
      <c r="B281" s="119"/>
      <c r="C281" s="119"/>
      <c r="D281" s="119"/>
      <c r="E281" s="121"/>
      <c r="F281" s="119"/>
      <c r="G281" s="119"/>
      <c r="H281" s="119"/>
      <c r="L281" s="121"/>
      <c r="M281" s="121"/>
      <c r="N281" s="121"/>
      <c r="O281" s="121"/>
      <c r="P281" s="119"/>
      <c r="Q281" s="119"/>
      <c r="R281" s="119"/>
      <c r="S281" s="119"/>
      <c r="T281" s="119"/>
    </row>
    <row r="282" spans="2:20">
      <c r="B282" s="119"/>
      <c r="C282" s="119"/>
      <c r="D282" s="119"/>
      <c r="E282" s="121"/>
      <c r="F282" s="119"/>
      <c r="G282" s="119"/>
      <c r="H282" s="119"/>
      <c r="L282" s="121"/>
      <c r="M282" s="121"/>
      <c r="N282" s="121"/>
      <c r="O282" s="121"/>
      <c r="P282" s="119"/>
      <c r="Q282" s="119"/>
      <c r="R282" s="119"/>
      <c r="S282" s="119"/>
      <c r="T282" s="119"/>
    </row>
    <row r="283" spans="2:20">
      <c r="B283" s="119"/>
      <c r="C283" s="119"/>
      <c r="D283" s="119"/>
      <c r="E283" s="121"/>
      <c r="F283" s="119"/>
      <c r="G283" s="119"/>
      <c r="H283" s="119"/>
      <c r="L283" s="121"/>
      <c r="M283" s="121"/>
      <c r="N283" s="121"/>
      <c r="O283" s="121"/>
      <c r="P283" s="119"/>
      <c r="Q283" s="119"/>
      <c r="R283" s="119"/>
      <c r="S283" s="119"/>
      <c r="T283" s="119"/>
    </row>
    <row r="284" spans="2:20">
      <c r="B284" s="119"/>
      <c r="C284" s="119"/>
      <c r="D284" s="119"/>
      <c r="E284" s="121"/>
      <c r="F284" s="119"/>
      <c r="G284" s="119"/>
      <c r="H284" s="119"/>
      <c r="L284" s="121"/>
      <c r="M284" s="121"/>
      <c r="N284" s="121"/>
      <c r="O284" s="121"/>
      <c r="P284" s="119"/>
      <c r="Q284" s="119"/>
      <c r="R284" s="119"/>
      <c r="S284" s="119"/>
      <c r="T284" s="119"/>
    </row>
    <row r="285" spans="2:20">
      <c r="B285" s="119"/>
      <c r="C285" s="119"/>
      <c r="D285" s="119"/>
      <c r="E285" s="121"/>
      <c r="F285" s="119"/>
      <c r="G285" s="119"/>
      <c r="H285" s="119"/>
      <c r="L285" s="121"/>
      <c r="M285" s="121"/>
      <c r="N285" s="121"/>
      <c r="O285" s="121"/>
      <c r="P285" s="119"/>
      <c r="Q285" s="119"/>
      <c r="R285" s="119"/>
      <c r="S285" s="119"/>
      <c r="T285" s="119"/>
    </row>
    <row r="286" spans="2:20">
      <c r="B286" s="119"/>
      <c r="C286" s="119"/>
      <c r="D286" s="119"/>
      <c r="E286" s="121"/>
      <c r="F286" s="119"/>
      <c r="G286" s="119"/>
      <c r="H286" s="119"/>
      <c r="L286" s="121"/>
      <c r="M286" s="121"/>
      <c r="N286" s="121"/>
      <c r="O286" s="121"/>
      <c r="P286" s="119"/>
      <c r="Q286" s="119"/>
      <c r="R286" s="119"/>
      <c r="S286" s="119"/>
      <c r="T286" s="119"/>
    </row>
    <row r="287" spans="2:20">
      <c r="B287" s="119"/>
      <c r="C287" s="119"/>
      <c r="D287" s="119"/>
      <c r="E287" s="121"/>
      <c r="F287" s="119"/>
      <c r="G287" s="119"/>
      <c r="H287" s="119"/>
      <c r="L287" s="121"/>
      <c r="M287" s="121"/>
      <c r="N287" s="121"/>
      <c r="O287" s="121"/>
      <c r="P287" s="119"/>
      <c r="Q287" s="119"/>
      <c r="R287" s="119"/>
      <c r="S287" s="119"/>
      <c r="T287" s="119"/>
    </row>
    <row r="288" spans="2:20">
      <c r="B288" s="119"/>
      <c r="C288" s="119"/>
      <c r="D288" s="119"/>
      <c r="E288" s="121"/>
      <c r="F288" s="119"/>
      <c r="G288" s="119"/>
      <c r="H288" s="119"/>
      <c r="L288" s="121"/>
      <c r="M288" s="121"/>
      <c r="N288" s="121"/>
      <c r="O288" s="121"/>
      <c r="P288" s="119"/>
      <c r="Q288" s="119"/>
      <c r="R288" s="119"/>
      <c r="S288" s="119"/>
      <c r="T288" s="119"/>
    </row>
    <row r="289" spans="2:20">
      <c r="B289" s="119"/>
      <c r="C289" s="119"/>
      <c r="D289" s="119"/>
      <c r="E289" s="121"/>
      <c r="F289" s="119"/>
      <c r="G289" s="119"/>
      <c r="H289" s="119"/>
      <c r="L289" s="121"/>
      <c r="M289" s="121"/>
      <c r="N289" s="121"/>
      <c r="O289" s="121"/>
      <c r="P289" s="119"/>
      <c r="Q289" s="119"/>
      <c r="R289" s="119"/>
      <c r="S289" s="119"/>
      <c r="T289" s="119"/>
    </row>
    <row r="290" spans="2:20">
      <c r="B290" s="119"/>
      <c r="C290" s="119"/>
      <c r="D290" s="119"/>
      <c r="E290" s="121"/>
      <c r="F290" s="119"/>
      <c r="G290" s="119"/>
      <c r="H290" s="119"/>
      <c r="L290" s="121"/>
      <c r="M290" s="121"/>
      <c r="N290" s="121"/>
      <c r="O290" s="121"/>
      <c r="P290" s="119"/>
      <c r="Q290" s="119"/>
      <c r="R290" s="119"/>
      <c r="S290" s="119"/>
      <c r="T290" s="119"/>
    </row>
    <row r="291" spans="2:20">
      <c r="B291" s="119"/>
      <c r="C291" s="119"/>
      <c r="D291" s="119"/>
      <c r="E291" s="121"/>
      <c r="F291" s="119"/>
      <c r="G291" s="119"/>
      <c r="H291" s="119"/>
      <c r="L291" s="121"/>
      <c r="M291" s="121"/>
      <c r="N291" s="121"/>
      <c r="O291" s="121"/>
      <c r="P291" s="119"/>
      <c r="Q291" s="119"/>
      <c r="R291" s="119"/>
      <c r="S291" s="119"/>
      <c r="T291" s="119"/>
    </row>
    <row r="292" spans="2:20">
      <c r="B292" s="119"/>
      <c r="C292" s="119"/>
      <c r="D292" s="119"/>
      <c r="E292" s="121"/>
      <c r="F292" s="119"/>
      <c r="G292" s="119"/>
      <c r="H292" s="119"/>
      <c r="L292" s="121"/>
      <c r="M292" s="121"/>
      <c r="N292" s="121"/>
      <c r="O292" s="121"/>
      <c r="P292" s="119"/>
      <c r="Q292" s="119"/>
      <c r="R292" s="119"/>
      <c r="S292" s="119"/>
      <c r="T292" s="119"/>
    </row>
    <row r="293" spans="2:20">
      <c r="B293" s="119"/>
      <c r="C293" s="119"/>
      <c r="D293" s="119"/>
      <c r="E293" s="121"/>
      <c r="F293" s="119"/>
      <c r="G293" s="119"/>
      <c r="H293" s="119"/>
      <c r="L293" s="121"/>
      <c r="M293" s="121"/>
      <c r="N293" s="121"/>
      <c r="O293" s="121"/>
      <c r="P293" s="119"/>
      <c r="Q293" s="119"/>
      <c r="R293" s="119"/>
      <c r="S293" s="119"/>
      <c r="T293" s="119"/>
    </row>
    <row r="294" spans="2:20">
      <c r="B294" s="119"/>
      <c r="C294" s="119"/>
      <c r="D294" s="119"/>
      <c r="E294" s="121"/>
      <c r="F294" s="119"/>
      <c r="G294" s="119"/>
      <c r="H294" s="119"/>
      <c r="L294" s="121"/>
      <c r="M294" s="121"/>
      <c r="N294" s="121"/>
      <c r="O294" s="121"/>
      <c r="P294" s="119"/>
      <c r="Q294" s="119"/>
      <c r="R294" s="119"/>
      <c r="S294" s="119"/>
      <c r="T294" s="119"/>
    </row>
    <row r="295" spans="2:20">
      <c r="B295" s="119"/>
      <c r="C295" s="119"/>
      <c r="D295" s="119"/>
      <c r="E295" s="121"/>
      <c r="F295" s="119"/>
      <c r="G295" s="119"/>
      <c r="H295" s="119"/>
      <c r="L295" s="121"/>
      <c r="M295" s="121"/>
      <c r="N295" s="121"/>
      <c r="O295" s="121"/>
      <c r="P295" s="119"/>
      <c r="Q295" s="119"/>
      <c r="R295" s="119"/>
      <c r="S295" s="119"/>
      <c r="T295" s="119"/>
    </row>
    <row r="296" spans="2:20">
      <c r="B296" s="119"/>
      <c r="C296" s="119"/>
      <c r="D296" s="119"/>
      <c r="E296" s="121"/>
      <c r="F296" s="119"/>
      <c r="G296" s="119"/>
      <c r="H296" s="119"/>
      <c r="L296" s="121"/>
      <c r="M296" s="121"/>
      <c r="N296" s="121"/>
      <c r="O296" s="121"/>
      <c r="P296" s="119"/>
      <c r="Q296" s="119"/>
      <c r="R296" s="119"/>
      <c r="S296" s="119"/>
      <c r="T296" s="119"/>
    </row>
    <row r="297" spans="2:20">
      <c r="B297" s="119"/>
      <c r="C297" s="119"/>
      <c r="D297" s="119"/>
      <c r="E297" s="121"/>
      <c r="F297" s="119"/>
      <c r="G297" s="119"/>
      <c r="H297" s="119"/>
      <c r="L297" s="121"/>
      <c r="M297" s="121"/>
      <c r="N297" s="121"/>
      <c r="O297" s="121"/>
      <c r="P297" s="119"/>
      <c r="Q297" s="119"/>
      <c r="R297" s="119"/>
      <c r="S297" s="119"/>
      <c r="T297" s="119"/>
    </row>
    <row r="298" spans="2:20">
      <c r="B298" s="119"/>
      <c r="C298" s="119"/>
      <c r="D298" s="119"/>
      <c r="E298" s="121"/>
      <c r="F298" s="119"/>
      <c r="G298" s="119"/>
      <c r="H298" s="119"/>
      <c r="L298" s="121"/>
      <c r="M298" s="121"/>
      <c r="N298" s="121"/>
      <c r="O298" s="121"/>
      <c r="P298" s="119"/>
      <c r="Q298" s="119"/>
      <c r="R298" s="119"/>
      <c r="S298" s="119"/>
      <c r="T298" s="119"/>
    </row>
    <row r="299" spans="2:20">
      <c r="B299" s="119"/>
      <c r="C299" s="119"/>
      <c r="D299" s="119"/>
      <c r="E299" s="121"/>
      <c r="F299" s="119"/>
      <c r="G299" s="119"/>
      <c r="H299" s="119"/>
      <c r="L299" s="121"/>
      <c r="M299" s="121"/>
      <c r="N299" s="121"/>
      <c r="O299" s="121"/>
      <c r="P299" s="119"/>
      <c r="Q299" s="119"/>
      <c r="R299" s="119"/>
      <c r="S299" s="119"/>
      <c r="T299" s="119"/>
    </row>
    <row r="300" spans="2:20">
      <c r="B300" s="119"/>
      <c r="C300" s="119"/>
      <c r="D300" s="119"/>
      <c r="E300" s="121"/>
      <c r="F300" s="119"/>
      <c r="G300" s="119"/>
      <c r="H300" s="119"/>
      <c r="L300" s="121"/>
      <c r="M300" s="121"/>
      <c r="N300" s="121"/>
      <c r="O300" s="121"/>
      <c r="P300" s="119"/>
      <c r="Q300" s="119"/>
      <c r="R300" s="119"/>
      <c r="S300" s="119"/>
      <c r="T300" s="119"/>
    </row>
    <row r="301" spans="2:20">
      <c r="B301" s="119"/>
      <c r="C301" s="119"/>
      <c r="D301" s="119"/>
      <c r="E301" s="121"/>
      <c r="F301" s="119"/>
      <c r="G301" s="119"/>
      <c r="H301" s="119"/>
      <c r="L301" s="121"/>
      <c r="M301" s="121"/>
      <c r="N301" s="121"/>
      <c r="O301" s="121"/>
      <c r="P301" s="119"/>
      <c r="Q301" s="119"/>
      <c r="R301" s="119"/>
      <c r="S301" s="119"/>
      <c r="T301" s="119"/>
    </row>
    <row r="302" spans="2:20">
      <c r="B302" s="119"/>
      <c r="C302" s="119"/>
      <c r="D302" s="119"/>
      <c r="E302" s="121"/>
      <c r="F302" s="119"/>
      <c r="G302" s="119"/>
      <c r="H302" s="119"/>
      <c r="L302" s="121"/>
      <c r="M302" s="121"/>
      <c r="N302" s="121"/>
      <c r="O302" s="121"/>
      <c r="P302" s="119"/>
      <c r="Q302" s="119"/>
      <c r="R302" s="119"/>
      <c r="S302" s="119"/>
      <c r="T302" s="119"/>
    </row>
    <row r="303" spans="2:20">
      <c r="B303" s="119"/>
      <c r="C303" s="119"/>
      <c r="D303" s="119"/>
      <c r="E303" s="121"/>
      <c r="F303" s="119"/>
      <c r="G303" s="119"/>
      <c r="H303" s="119"/>
      <c r="L303" s="121"/>
      <c r="M303" s="121"/>
      <c r="N303" s="121"/>
      <c r="O303" s="121"/>
      <c r="P303" s="119"/>
      <c r="Q303" s="119"/>
      <c r="R303" s="119"/>
      <c r="S303" s="119"/>
      <c r="T303" s="119"/>
    </row>
    <row r="304" spans="2:20">
      <c r="B304" s="119"/>
      <c r="C304" s="119"/>
      <c r="D304" s="119"/>
      <c r="E304" s="121"/>
      <c r="F304" s="119"/>
      <c r="G304" s="119"/>
      <c r="H304" s="119"/>
      <c r="L304" s="121"/>
      <c r="M304" s="121"/>
      <c r="N304" s="121"/>
      <c r="O304" s="121"/>
      <c r="P304" s="119"/>
      <c r="Q304" s="119"/>
      <c r="R304" s="119"/>
      <c r="S304" s="119"/>
      <c r="T304" s="119"/>
    </row>
    <row r="305" spans="2:20">
      <c r="B305" s="119"/>
      <c r="C305" s="119"/>
      <c r="D305" s="119"/>
      <c r="E305" s="121"/>
      <c r="F305" s="119"/>
      <c r="G305" s="119"/>
      <c r="H305" s="119"/>
      <c r="L305" s="121"/>
      <c r="M305" s="121"/>
      <c r="N305" s="121"/>
      <c r="O305" s="121"/>
      <c r="P305" s="119"/>
      <c r="Q305" s="119"/>
      <c r="R305" s="119"/>
      <c r="S305" s="119"/>
      <c r="T305" s="119"/>
    </row>
    <row r="306" spans="2:20">
      <c r="B306" s="119"/>
      <c r="C306" s="119"/>
      <c r="D306" s="119"/>
      <c r="E306" s="121"/>
      <c r="F306" s="119"/>
      <c r="G306" s="119"/>
      <c r="H306" s="119"/>
      <c r="L306" s="121"/>
      <c r="M306" s="121"/>
      <c r="N306" s="121"/>
      <c r="O306" s="121"/>
      <c r="P306" s="119"/>
      <c r="Q306" s="119"/>
      <c r="R306" s="119"/>
      <c r="S306" s="119"/>
      <c r="T306" s="119"/>
    </row>
    <row r="307" spans="2:20">
      <c r="B307" s="119"/>
      <c r="C307" s="119"/>
      <c r="D307" s="119"/>
      <c r="E307" s="121"/>
      <c r="F307" s="119"/>
      <c r="G307" s="119"/>
      <c r="H307" s="119"/>
      <c r="L307" s="121"/>
      <c r="M307" s="121"/>
      <c r="N307" s="121"/>
      <c r="O307" s="121"/>
      <c r="P307" s="119"/>
      <c r="Q307" s="119"/>
      <c r="R307" s="119"/>
      <c r="S307" s="119"/>
      <c r="T307" s="119"/>
    </row>
    <row r="308" spans="2:20">
      <c r="B308" s="119"/>
      <c r="C308" s="119"/>
      <c r="D308" s="119"/>
      <c r="E308" s="121"/>
      <c r="F308" s="119"/>
      <c r="G308" s="119"/>
      <c r="H308" s="119"/>
      <c r="L308" s="121"/>
      <c r="M308" s="121"/>
      <c r="N308" s="121"/>
      <c r="O308" s="121"/>
      <c r="P308" s="119"/>
      <c r="Q308" s="119"/>
      <c r="R308" s="119"/>
      <c r="S308" s="119"/>
      <c r="T308" s="119"/>
    </row>
    <row r="309" spans="2:20">
      <c r="B309" s="119"/>
      <c r="C309" s="119"/>
      <c r="D309" s="119"/>
      <c r="E309" s="121"/>
      <c r="F309" s="119"/>
      <c r="G309" s="119"/>
      <c r="H309" s="119"/>
      <c r="L309" s="121"/>
      <c r="M309" s="121"/>
      <c r="N309" s="121"/>
      <c r="O309" s="121"/>
      <c r="P309" s="119"/>
      <c r="Q309" s="119"/>
      <c r="R309" s="119"/>
      <c r="S309" s="119"/>
      <c r="T309" s="119"/>
    </row>
    <row r="310" spans="2:20">
      <c r="B310" s="119"/>
      <c r="C310" s="119"/>
      <c r="D310" s="119"/>
      <c r="E310" s="121"/>
      <c r="F310" s="119"/>
      <c r="G310" s="119"/>
      <c r="H310" s="119"/>
      <c r="L310" s="121"/>
      <c r="M310" s="121"/>
      <c r="N310" s="121"/>
      <c r="O310" s="121"/>
      <c r="P310" s="119"/>
      <c r="Q310" s="119"/>
      <c r="R310" s="119"/>
      <c r="S310" s="119"/>
      <c r="T310" s="119"/>
    </row>
    <row r="311" spans="2:20">
      <c r="B311" s="119"/>
      <c r="C311" s="119"/>
      <c r="D311" s="119"/>
      <c r="E311" s="121"/>
      <c r="F311" s="119"/>
      <c r="G311" s="119"/>
      <c r="H311" s="119"/>
      <c r="L311" s="121"/>
      <c r="M311" s="121"/>
      <c r="N311" s="121"/>
      <c r="O311" s="121"/>
      <c r="P311" s="119"/>
      <c r="Q311" s="119"/>
      <c r="R311" s="119"/>
      <c r="S311" s="119"/>
      <c r="T311" s="119"/>
    </row>
    <row r="312" spans="2:20">
      <c r="B312" s="119"/>
      <c r="C312" s="119"/>
      <c r="D312" s="119"/>
      <c r="E312" s="121"/>
      <c r="F312" s="119"/>
      <c r="G312" s="119"/>
      <c r="H312" s="119"/>
      <c r="L312" s="121"/>
      <c r="M312" s="121"/>
      <c r="N312" s="121"/>
      <c r="O312" s="121"/>
      <c r="P312" s="119"/>
      <c r="Q312" s="119"/>
      <c r="R312" s="119"/>
      <c r="S312" s="119"/>
      <c r="T312" s="119"/>
    </row>
    <row r="313" spans="2:20">
      <c r="B313" s="119"/>
      <c r="C313" s="119"/>
      <c r="D313" s="119"/>
      <c r="E313" s="121"/>
      <c r="F313" s="119"/>
      <c r="G313" s="119"/>
      <c r="H313" s="119"/>
      <c r="L313" s="121"/>
      <c r="M313" s="121"/>
      <c r="N313" s="121"/>
      <c r="O313" s="121"/>
      <c r="P313" s="119"/>
      <c r="Q313" s="119"/>
      <c r="R313" s="119"/>
      <c r="S313" s="119"/>
      <c r="T313" s="119"/>
    </row>
    <row r="314" spans="2:20">
      <c r="B314" s="119"/>
      <c r="C314" s="119"/>
      <c r="D314" s="119"/>
      <c r="E314" s="121"/>
      <c r="F314" s="119"/>
      <c r="G314" s="119"/>
      <c r="H314" s="119"/>
      <c r="L314" s="121"/>
      <c r="M314" s="121"/>
      <c r="N314" s="121"/>
      <c r="O314" s="121"/>
      <c r="P314" s="119"/>
      <c r="Q314" s="119"/>
      <c r="R314" s="119"/>
      <c r="S314" s="119"/>
      <c r="T314" s="119"/>
    </row>
    <row r="315" spans="2:20">
      <c r="B315" s="119"/>
      <c r="C315" s="119"/>
      <c r="D315" s="119"/>
      <c r="E315" s="121"/>
      <c r="F315" s="119"/>
      <c r="G315" s="119"/>
      <c r="H315" s="119"/>
      <c r="L315" s="121"/>
      <c r="M315" s="121"/>
      <c r="N315" s="121"/>
      <c r="O315" s="121"/>
      <c r="P315" s="119"/>
      <c r="Q315" s="119"/>
      <c r="R315" s="119"/>
      <c r="S315" s="119"/>
      <c r="T315" s="119"/>
    </row>
    <row r="316" spans="2:20">
      <c r="B316" s="119"/>
      <c r="C316" s="119"/>
      <c r="D316" s="119"/>
      <c r="E316" s="121"/>
      <c r="F316" s="119"/>
      <c r="G316" s="119"/>
      <c r="H316" s="119"/>
      <c r="L316" s="121"/>
      <c r="M316" s="121"/>
      <c r="N316" s="121"/>
      <c r="O316" s="121"/>
      <c r="P316" s="119"/>
      <c r="Q316" s="119"/>
      <c r="R316" s="119"/>
      <c r="S316" s="119"/>
      <c r="T316" s="119"/>
    </row>
    <row r="317" spans="2:20">
      <c r="B317" s="119"/>
      <c r="C317" s="119"/>
      <c r="D317" s="119"/>
      <c r="E317" s="121"/>
      <c r="F317" s="119"/>
      <c r="G317" s="119"/>
      <c r="H317" s="119"/>
      <c r="L317" s="121"/>
      <c r="M317" s="121"/>
      <c r="N317" s="121"/>
      <c r="O317" s="121"/>
      <c r="P317" s="119"/>
      <c r="Q317" s="119"/>
      <c r="R317" s="119"/>
      <c r="S317" s="119"/>
      <c r="T317" s="119"/>
    </row>
    <row r="318" spans="2:20">
      <c r="B318" s="119"/>
      <c r="C318" s="119"/>
      <c r="D318" s="119"/>
      <c r="E318" s="121"/>
      <c r="F318" s="119"/>
      <c r="G318" s="119"/>
      <c r="H318" s="119"/>
      <c r="L318" s="121"/>
      <c r="M318" s="121"/>
      <c r="N318" s="121"/>
      <c r="O318" s="121"/>
      <c r="P318" s="119"/>
      <c r="Q318" s="119"/>
      <c r="R318" s="119"/>
      <c r="S318" s="119"/>
      <c r="T318" s="119"/>
    </row>
    <row r="319" spans="2:20">
      <c r="B319" s="119"/>
      <c r="C319" s="119"/>
      <c r="D319" s="119"/>
      <c r="E319" s="121"/>
      <c r="F319" s="119"/>
      <c r="G319" s="119"/>
      <c r="H319" s="119"/>
      <c r="L319" s="121"/>
      <c r="M319" s="121"/>
      <c r="N319" s="121"/>
      <c r="O319" s="121"/>
      <c r="P319" s="119"/>
      <c r="Q319" s="119"/>
      <c r="R319" s="119"/>
      <c r="S319" s="119"/>
      <c r="T319" s="119"/>
    </row>
    <row r="320" spans="2:20">
      <c r="B320" s="119"/>
      <c r="C320" s="119"/>
      <c r="D320" s="119"/>
      <c r="E320" s="121"/>
      <c r="F320" s="119"/>
      <c r="G320" s="119"/>
      <c r="H320" s="119"/>
      <c r="L320" s="121"/>
      <c r="M320" s="121"/>
      <c r="N320" s="121"/>
      <c r="O320" s="121"/>
      <c r="P320" s="119"/>
      <c r="Q320" s="119"/>
      <c r="R320" s="119"/>
      <c r="S320" s="119"/>
      <c r="T320" s="119"/>
    </row>
    <row r="321" spans="2:20">
      <c r="B321" s="119"/>
      <c r="C321" s="119"/>
      <c r="D321" s="119"/>
      <c r="E321" s="121"/>
      <c r="F321" s="119"/>
      <c r="G321" s="119"/>
      <c r="H321" s="119"/>
      <c r="L321" s="121"/>
      <c r="M321" s="121"/>
      <c r="N321" s="121"/>
      <c r="O321" s="121"/>
      <c r="P321" s="119"/>
      <c r="Q321" s="119"/>
      <c r="R321" s="119"/>
      <c r="S321" s="119"/>
      <c r="T321" s="119"/>
    </row>
    <row r="322" spans="2:20">
      <c r="B322" s="119"/>
      <c r="C322" s="119"/>
      <c r="D322" s="119"/>
      <c r="E322" s="121"/>
      <c r="F322" s="119"/>
      <c r="G322" s="119"/>
      <c r="H322" s="119"/>
      <c r="L322" s="121"/>
      <c r="M322" s="121"/>
      <c r="N322" s="121"/>
      <c r="O322" s="121"/>
      <c r="P322" s="119"/>
      <c r="Q322" s="119"/>
      <c r="R322" s="119"/>
      <c r="S322" s="119"/>
      <c r="T322" s="119"/>
    </row>
    <row r="323" spans="2:20">
      <c r="B323" s="119"/>
      <c r="C323" s="119"/>
      <c r="D323" s="119"/>
      <c r="E323" s="121"/>
      <c r="F323" s="119"/>
      <c r="G323" s="119"/>
      <c r="H323" s="119"/>
      <c r="L323" s="121"/>
      <c r="M323" s="121"/>
      <c r="N323" s="121"/>
      <c r="O323" s="121"/>
      <c r="P323" s="119"/>
      <c r="Q323" s="119"/>
      <c r="R323" s="119"/>
      <c r="S323" s="119"/>
      <c r="T323" s="119"/>
    </row>
  </sheetData>
  <autoFilter ref="A92:X16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Point</vt:lpstr>
      <vt:lpstr>Summary</vt:lpstr>
      <vt:lpstr>b2b</vt:lpstr>
      <vt:lpstr>Exp</vt:lpstr>
      <vt:lpstr>CN</vt:lpstr>
      <vt:lpstr>Sheet1</vt:lpstr>
      <vt:lpstr>Adv</vt:lpstr>
      <vt:lpstr>ADAJ</vt:lpstr>
      <vt:lpstr>EIP</vt:lpstr>
      <vt:lpstr>HSN Vlookup</vt:lpstr>
      <vt:lpstr>HSN</vt:lpstr>
      <vt:lpstr>Doc details</vt:lpstr>
      <vt:lpstr>TB</vt:lpstr>
      <vt:lpstr>2B</vt:lpstr>
      <vt:lpstr>Books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2023-09-09T07:56:01Z</dcterms:created>
  <dcterms:modified xsi:type="dcterms:W3CDTF">2025-10-11T10:19:17Z</dcterms:modified>
</cp:coreProperties>
</file>